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4B1E728D-3794-4469-9A50-73C4AD319A42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Bahnemann-Ch51" sheetId="16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6" l="1"/>
  <c r="D15" i="16"/>
  <c r="H14" i="16" s="1"/>
  <c r="R11" i="16" s="1"/>
  <c r="F14" i="16"/>
  <c r="P11" i="16" s="1"/>
  <c r="F13" i="16"/>
  <c r="P10" i="16" s="1"/>
  <c r="N12" i="16"/>
  <c r="M12" i="16"/>
  <c r="G12" i="16"/>
  <c r="Q9" i="16" s="1"/>
  <c r="F12" i="16"/>
  <c r="O11" i="16"/>
  <c r="N11" i="16"/>
  <c r="M11" i="16"/>
  <c r="F11" i="16"/>
  <c r="P8" i="16" s="1"/>
  <c r="Q10" i="16"/>
  <c r="O10" i="16"/>
  <c r="N10" i="16"/>
  <c r="M10" i="16"/>
  <c r="F10" i="16"/>
  <c r="P9" i="16"/>
  <c r="O9" i="16"/>
  <c r="N9" i="16"/>
  <c r="M9" i="16"/>
  <c r="G9" i="16"/>
  <c r="Q6" i="16" s="1"/>
  <c r="F9" i="16"/>
  <c r="P6" i="16" s="1"/>
  <c r="O8" i="16"/>
  <c r="N8" i="16"/>
  <c r="M8" i="16"/>
  <c r="H8" i="16"/>
  <c r="G8" i="16"/>
  <c r="F8" i="16"/>
  <c r="P5" i="16" s="1"/>
  <c r="P7" i="16"/>
  <c r="O7" i="16"/>
  <c r="N7" i="16"/>
  <c r="M7" i="16"/>
  <c r="O6" i="16"/>
  <c r="N6" i="16"/>
  <c r="M6" i="16"/>
  <c r="R5" i="16"/>
  <c r="Q5" i="16"/>
  <c r="O5" i="16"/>
  <c r="N5" i="16"/>
  <c r="M5" i="16"/>
  <c r="P4" i="16"/>
  <c r="O4" i="16"/>
  <c r="N4" i="16"/>
  <c r="M4" i="16"/>
  <c r="R8" i="16" l="1"/>
  <c r="Q8" i="16"/>
  <c r="G10" i="16"/>
  <c r="Q7" i="16" s="1"/>
  <c r="H12" i="16"/>
  <c r="R9" i="16" s="1"/>
  <c r="F15" i="16"/>
  <c r="I12" i="16" s="1"/>
  <c r="N16" i="16"/>
  <c r="H10" i="16"/>
  <c r="R7" i="16" s="1"/>
  <c r="N19" i="16"/>
  <c r="G14" i="16"/>
  <c r="Q11" i="16" s="1"/>
  <c r="P12" i="16"/>
  <c r="O12" i="16"/>
  <c r="N17" i="16"/>
  <c r="R6" i="16"/>
  <c r="R10" i="16"/>
  <c r="N20" i="16"/>
  <c r="I8" i="16" l="1"/>
  <c r="I10" i="16"/>
  <c r="N23" i="16"/>
  <c r="S8" i="16"/>
  <c r="S5" i="16"/>
  <c r="S6" i="16"/>
  <c r="S7" i="16"/>
  <c r="N22" i="16"/>
  <c r="S9" i="16"/>
  <c r="S10" i="16"/>
</calcChain>
</file>

<file path=xl/sharedStrings.xml><?xml version="1.0" encoding="utf-8"?>
<sst xmlns="http://schemas.openxmlformats.org/spreadsheetml/2006/main" count="62" uniqueCount="47">
  <si>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</si>
  <si>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</si>
  <si>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</si>
  <si>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</si>
  <si>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</si>
  <si>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</si>
  <si>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</si>
  <si>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</si>
  <si>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</si>
  <si>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</si>
  <si>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</si>
  <si>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?</t>
  </si>
  <si>
    <t>Source Text</t>
  </si>
  <si>
    <t>Total</t>
  </si>
  <si>
    <t>a.)</t>
  </si>
  <si>
    <t>b.)</t>
  </si>
  <si>
    <t>Exam 8: Bahnemann – Chapter 5</t>
  </si>
  <si>
    <t>Bahnemann.Chapter5</t>
  </si>
  <si>
    <t>Estimate the excess severity behaviour and determine the underlying distribution.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</si>
  <si>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</si>
  <si>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</si>
  <si>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t>Grouped sample data for 1000 policies</t>
  </si>
  <si>
    <t>Group</t>
  </si>
  <si>
    <t># Claims</t>
  </si>
  <si>
    <t>Total Loss</t>
  </si>
  <si>
    <t>Severity</t>
  </si>
  <si>
    <t>0 - 100</t>
  </si>
  <si>
    <t>101 - 500</t>
  </si>
  <si>
    <t>501 - 1000</t>
  </si>
  <si>
    <t>1001 - 2000</t>
  </si>
  <si>
    <t>NA</t>
  </si>
  <si>
    <t>2001 - 4000</t>
  </si>
  <si>
    <t>4001 - 5000</t>
  </si>
  <si>
    <t>5001 - 10000</t>
  </si>
  <si>
    <t>The details below are for the 1001 - 2000 claim size group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</si>
  <si>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 xml:space="preserve">(2000) = </t>
    </r>
  </si>
  <si>
    <t>=</t>
  </si>
  <si>
    <t>Fill in the highlighted values and graph the excess severities to identify the distribution.</t>
  </si>
  <si>
    <t>Assuming a Pareto distribution is appropriate, calculate the parameters of the distribution.</t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</si>
  <si>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(2000) =</t>
    </r>
  </si>
  <si>
    <t>Since the graph of excess severities is very close to a straight line with positive slope, the underlying distribution is Pareto.</t>
  </si>
  <si>
    <t>By equating the Pareto excess severity function with the equation for the linear regression trend line, we can estimate the parameters</t>
  </si>
  <si>
    <t xml:space="preserve">This gives </t>
  </si>
  <si>
    <t xml:space="preserve">and </t>
  </si>
  <si>
    <t>so</t>
  </si>
  <si>
    <t>W-Bahnemann-Ch51</t>
  </si>
  <si>
    <t>Estimate the excess severity behaviour and determine the underlying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</si>
</sst>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3" borderId="0" xfId="0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0" xfId="0" applyFill="1" applyBorder="1" applyAlignment="1" applyProtection="1">
      <alignment horizontal="center"/>
    </xf>
    <xf numFmtId="3" fontId="0" fillId="2" borderId="0" xfId="0" applyNumberForma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986001749781277E-3"/>
                  <c:y val="-3.43489355497229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'W-Bahnemann-Ch51'!$L$5:$L$10</c:f>
              <c:numCache>
                <c:formatCode>General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4000</c:v>
                </c:pt>
                <c:pt idx="5">
                  <c:v>5000</c:v>
                </c:pt>
              </c:numCache>
            </c:numRef>
          </c:xVal>
          <c:yVal>
            <c:numRef>
              <c:f>'W-Bahnemann-Ch51'!$S$5:$S$10</c:f>
              <c:numCache>
                <c:formatCode>0.00</c:formatCode>
                <c:ptCount val="6"/>
                <c:pt idx="0">
                  <c:v>1195.5555555555554</c:v>
                </c:pt>
                <c:pt idx="1">
                  <c:v>1285</c:v>
                </c:pt>
                <c:pt idx="2">
                  <c:v>1572.2222222222222</c:v>
                </c:pt>
                <c:pt idx="3" formatCode="General">
                  <c:v>1805.7142857142853</c:v>
                </c:pt>
                <c:pt idx="4" formatCode="General">
                  <c:v>2171.4285714285693</c:v>
                </c:pt>
                <c:pt idx="5" formatCode="General">
                  <c:v>2499.9999999999977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2-4461-96A4-BD132DB7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919216"/>
        <c:axId val="449916264"/>
      </c:scatterChart>
      <c:valAx>
        <c:axId val="44991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6264"/>
        <c:crosses val="autoZero"/>
        <c:crossBetween val="midCat"/>
      </c:valAx>
      <c:valAx>
        <c:axId val="4499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42332</xdr:colOff>
      <xdr:row>6</xdr:row>
      <xdr:rowOff>8465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5BF68-D972-4D21-8BE0-BCC56AD7B61A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5BF68-D972-4D21-8BE0-BCC56AD7B61A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59267</xdr:colOff>
      <xdr:row>2</xdr:row>
      <xdr:rowOff>186266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F0E356C-0AFF-4142-A659-DAC7579B29B6}"/>
                </a:ext>
              </a:extLst>
            </xdr:cNvPr>
            <xdr:cNvSpPr txBox="1"/>
          </xdr:nvSpPr>
          <xdr:spPr>
            <a:xfrm>
              <a:off x="11365442" y="567266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F0E356C-0AFF-4142-A659-DAC7579B29B6}"/>
                </a:ext>
              </a:extLst>
            </xdr:cNvPr>
            <xdr:cNvSpPr txBox="1"/>
          </xdr:nvSpPr>
          <xdr:spPr>
            <a:xfrm>
              <a:off x="11365442" y="567266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245534</xdr:colOff>
      <xdr:row>18</xdr:row>
      <xdr:rowOff>0</xdr:rowOff>
    </xdr:from>
    <xdr:ext cx="959622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531694D-24D2-4868-8FD4-E92EBFC050E6}"/>
                </a:ext>
              </a:extLst>
            </xdr:cNvPr>
            <xdr:cNvSpPr txBox="1"/>
          </xdr:nvSpPr>
          <xdr:spPr>
            <a:xfrm>
              <a:off x="7941734" y="3505200"/>
              <a:ext cx="959622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1000</m:t>
                      </m:r>
                    </m:sub>
                  </m:sSub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̂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en-US" sz="1100" b="0" i="1">
                          <a:latin typeface="Cambria Math" panose="02040503050406030204" pitchFamily="18" charset="0"/>
                        </a:rPr>
                        <m:t>;2000</m:t>
                      </m:r>
                    </m:e>
                  </m:d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531694D-24D2-4868-8FD4-E92EBFC050E6}"/>
                </a:ext>
              </a:extLst>
            </xdr:cNvPr>
            <xdr:cNvSpPr txBox="1"/>
          </xdr:nvSpPr>
          <xdr:spPr>
            <a:xfrm>
              <a:off x="7941734" y="3505200"/>
              <a:ext cx="959622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𝐸_1000 [𝑋 ̂;2000]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twoCellAnchor>
    <xdr:from>
      <xdr:col>12</xdr:col>
      <xdr:colOff>16933</xdr:colOff>
      <xdr:row>23</xdr:row>
      <xdr:rowOff>25399</xdr:rowOff>
    </xdr:from>
    <xdr:to>
      <xdr:col>19</xdr:col>
      <xdr:colOff>67733</xdr:colOff>
      <xdr:row>37</xdr:row>
      <xdr:rowOff>118533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9F52AE-F84D-4643-BA18-8AF021D76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84667</xdr:colOff>
      <xdr:row>42</xdr:row>
      <xdr:rowOff>59266</xdr:rowOff>
    </xdr:from>
    <xdr:ext cx="2149563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3B8F4CB-F276-4942-B14E-38F44B1E5630}"/>
                </a:ext>
              </a:extLst>
            </xdr:cNvPr>
            <xdr:cNvSpPr txBox="1"/>
          </xdr:nvSpPr>
          <xdr:spPr>
            <a:xfrm>
              <a:off x="8152342" y="8174566"/>
              <a:ext cx="2149563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d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=0.2535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+1222.7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3B8F4CB-F276-4942-B14E-38F44B1E5630}"/>
                </a:ext>
              </a:extLst>
            </xdr:cNvPr>
            <xdr:cNvSpPr txBox="1"/>
          </xdr:nvSpPr>
          <xdr:spPr>
            <a:xfrm>
              <a:off x="8152342" y="8174566"/>
              <a:ext cx="2149563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𝑒_𝑋(𝑥) =  (𝑥+𝛽)/(𝛼−1)=0.2535𝑥+1222.7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770467</xdr:colOff>
      <xdr:row>44</xdr:row>
      <xdr:rowOff>118533</xdr:rowOff>
    </xdr:from>
    <xdr:ext cx="970137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7834600-FEF8-4228-97C0-3843CA677EFA}"/>
                </a:ext>
              </a:extLst>
            </xdr:cNvPr>
            <xdr:cNvSpPr txBox="1"/>
          </xdr:nvSpPr>
          <xdr:spPr>
            <a:xfrm>
              <a:off x="8838142" y="8614833"/>
              <a:ext cx="97013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=0.2535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7834600-FEF8-4228-97C0-3843CA677EFA}"/>
                </a:ext>
              </a:extLst>
            </xdr:cNvPr>
            <xdr:cNvSpPr txBox="1"/>
          </xdr:nvSpPr>
          <xdr:spPr>
            <a:xfrm>
              <a:off x="8838142" y="8614833"/>
              <a:ext cx="97013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en-GB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 panose="02040503050406030204" pitchFamily="18" charset="0"/>
                </a:rPr>
                <a:t>𝛼−1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=0.2535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414866</xdr:colOff>
      <xdr:row>44</xdr:row>
      <xdr:rowOff>101600</xdr:rowOff>
    </xdr:from>
    <xdr:ext cx="970137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4F621EB-9F7C-4919-91BB-6E31D76FA7F9}"/>
                </a:ext>
              </a:extLst>
            </xdr:cNvPr>
            <xdr:cNvSpPr txBox="1"/>
          </xdr:nvSpPr>
          <xdr:spPr>
            <a:xfrm>
              <a:off x="10682816" y="8597900"/>
              <a:ext cx="970137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=1222.7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4F621EB-9F7C-4919-91BB-6E31D76FA7F9}"/>
                </a:ext>
              </a:extLst>
            </xdr:cNvPr>
            <xdr:cNvSpPr txBox="1"/>
          </xdr:nvSpPr>
          <xdr:spPr>
            <a:xfrm>
              <a:off x="10682816" y="8597900"/>
              <a:ext cx="970137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𝛽</a:t>
              </a:r>
              <a:r>
                <a:rPr lang="en-GB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 panose="02040503050406030204" pitchFamily="18" charset="0"/>
                </a:rPr>
                <a:t>𝛼−1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=1222.7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228600</xdr:colOff>
      <xdr:row>47</xdr:row>
      <xdr:rowOff>25400</xdr:rowOff>
    </xdr:from>
    <xdr:ext cx="64581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512B957-47A4-455A-8293-85ABAAD8F9B6}"/>
                </a:ext>
              </a:extLst>
            </xdr:cNvPr>
            <xdr:cNvSpPr txBox="1"/>
          </xdr:nvSpPr>
          <xdr:spPr>
            <a:xfrm>
              <a:off x="8296275" y="9093200"/>
              <a:ext cx="645818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=4.945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512B957-47A4-455A-8293-85ABAAD8F9B6}"/>
                </a:ext>
              </a:extLst>
            </xdr:cNvPr>
            <xdr:cNvSpPr txBox="1"/>
          </xdr:nvSpPr>
          <xdr:spPr>
            <a:xfrm>
              <a:off x="8296275" y="9093200"/>
              <a:ext cx="645818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𝛼=4.945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321733</xdr:colOff>
      <xdr:row>47</xdr:row>
      <xdr:rowOff>25398</xdr:rowOff>
    </xdr:from>
    <xdr:ext cx="80291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E7F739E-7583-4022-9C37-2206B3772699}"/>
                </a:ext>
              </a:extLst>
            </xdr:cNvPr>
            <xdr:cNvSpPr txBox="1"/>
          </xdr:nvSpPr>
          <xdr:spPr>
            <a:xfrm>
              <a:off x="9237133" y="9093198"/>
              <a:ext cx="802912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𝛽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=4823.27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E7F739E-7583-4022-9C37-2206B3772699}"/>
                </a:ext>
              </a:extLst>
            </xdr:cNvPr>
            <xdr:cNvSpPr txBox="1"/>
          </xdr:nvSpPr>
          <xdr:spPr>
            <a:xfrm>
              <a:off x="9237133" y="9093198"/>
              <a:ext cx="802912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𝛽=4823.27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sheetPr codeName="Sheet1"/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50" t="s">
        <v>16</v>
      </c>
      <c r="B5" s="50"/>
      <c r="C5" s="50"/>
    </row>
    <row r="6" spans="1:3" ht="15" customHeight="1" x14ac:dyDescent="0.25">
      <c r="A6" s="50"/>
      <c r="B6" s="50"/>
      <c r="C6" s="50"/>
    </row>
    <row r="7" spans="1:3" ht="15" customHeight="1" x14ac:dyDescent="0.25"/>
    <row r="8" spans="1:3" ht="15" customHeight="1" x14ac:dyDescent="0.3">
      <c r="A8" s="51" t="s">
        <v>10</v>
      </c>
      <c r="B8" s="51"/>
      <c r="C8" s="51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45</v>
      </c>
      <c r="C11" s="1" t="s">
        <v>46</v>
      </c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Sk5P0zhEVNwXuY31BepbDmSaUBb7Hukam4P+cvzMndmfc+v5iHERqsJP9TQTYJCyLy/B3trLautmM/H3AjcvNA==" saltValue="HR5m7nulrygoE7cGvYxElw==" spinCount="100000" sheet="1" objects="1" scenarios="1" formatCells="0" formatColumns="0" formatRows="0"/>
  <mergeCells count="2">
    <mergeCell ref="A5:C6"/>
    <mergeCell ref="A8:C8"/>
  </mergeCells>
  <hyperlinks>
    <hyperlink ref="A11" location="'W-Bahnemann-Ch51'!A1" display="'W-Bahnemann-Ch5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A3A7-1F01-44FF-9999-973D7FCC2173}">
  <sheetPr codeName="Sheet43"/>
  <dimension ref="A1:Z57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2.7109375" style="9" customWidth="1"/>
    <col min="4" max="4" width="8.28515625" style="9" bestFit="1" customWidth="1"/>
    <col min="5" max="5" width="9.85546875" style="9" bestFit="1" customWidth="1"/>
    <col min="6" max="6" width="8" style="9" bestFit="1" customWidth="1"/>
    <col min="7" max="7" width="12.5703125" style="9" bestFit="1" customWidth="1"/>
    <col min="8" max="8" width="12" style="9" customWidth="1"/>
    <col min="9" max="10" width="9.140625" style="9" customWidth="1"/>
    <col min="11" max="11" width="2.7109375" style="9" customWidth="1"/>
    <col min="12" max="12" width="5.5703125" style="9" customWidth="1"/>
    <col min="13" max="13" width="12.7109375" style="9" bestFit="1" customWidth="1"/>
    <col min="14" max="14" width="8.28515625" style="9" bestFit="1" customWidth="1"/>
    <col min="15" max="15" width="12" style="9" bestFit="1" customWidth="1"/>
    <col min="16" max="16" width="8" style="9" bestFit="1" customWidth="1"/>
    <col min="17" max="17" width="7.5703125" style="9" bestFit="1" customWidth="1"/>
    <col min="18" max="18" width="11" style="9" customWidth="1"/>
    <col min="19" max="20" width="9.140625" style="9" customWidth="1"/>
    <col min="21" max="21" width="9.140625" style="9"/>
    <col min="22" max="22" width="9.140625" style="9" customWidth="1"/>
    <col min="23" max="23" width="9.140625" style="9"/>
    <col min="24" max="24" width="13.5703125" style="9" customWidth="1"/>
    <col min="25" max="16384" width="9.140625" style="9"/>
  </cols>
  <sheetData>
    <row r="1" spans="1:26" x14ac:dyDescent="0.25">
      <c r="A1" s="14" t="s">
        <v>3</v>
      </c>
      <c r="B1" s="15"/>
      <c r="C1" s="15" t="s">
        <v>17</v>
      </c>
      <c r="D1" s="16"/>
      <c r="E1" s="15"/>
      <c r="F1" s="15"/>
      <c r="G1" s="15"/>
      <c r="H1" s="15"/>
      <c r="I1" s="15"/>
      <c r="J1" s="6" t="s">
        <v>8</v>
      </c>
      <c r="K1" s="10"/>
      <c r="L1" s="8" t="s">
        <v>9</v>
      </c>
      <c r="Y1" s="10"/>
    </row>
    <row r="2" spans="1:26" x14ac:dyDescent="0.25">
      <c r="A2" s="17" t="s">
        <v>4</v>
      </c>
      <c r="B2" s="18"/>
      <c r="C2" s="18" t="s">
        <v>12</v>
      </c>
      <c r="D2" s="18"/>
      <c r="E2" s="18"/>
      <c r="F2" s="18"/>
      <c r="G2" s="18"/>
      <c r="H2" s="18"/>
      <c r="I2" s="18"/>
      <c r="J2" s="19"/>
      <c r="K2" s="10"/>
      <c r="Y2" s="10"/>
    </row>
    <row r="3" spans="1:26" x14ac:dyDescent="0.25">
      <c r="A3" s="17" t="s">
        <v>5</v>
      </c>
      <c r="B3" s="18"/>
      <c r="C3" s="18" t="s">
        <v>18</v>
      </c>
      <c r="D3" s="18"/>
      <c r="E3" s="18"/>
      <c r="F3" s="18"/>
      <c r="G3" s="18"/>
      <c r="H3" s="18"/>
      <c r="I3" s="18"/>
      <c r="J3" s="19"/>
      <c r="K3" s="10"/>
      <c r="Y3" s="10"/>
    </row>
    <row r="4" spans="1:26" ht="18" x14ac:dyDescent="0.35">
      <c r="A4" s="20"/>
      <c r="B4" s="21"/>
      <c r="C4" s="21"/>
      <c r="D4" s="21"/>
      <c r="E4" s="21"/>
      <c r="F4" s="21"/>
      <c r="G4" s="21"/>
      <c r="H4" s="21"/>
      <c r="I4" s="21"/>
      <c r="J4" s="22"/>
      <c r="K4" s="11"/>
      <c r="L4" s="9" t="s">
        <v>14</v>
      </c>
      <c r="M4" s="10" t="str">
        <f t="shared" ref="M4:M12" si="0">C7</f>
        <v>Group</v>
      </c>
      <c r="N4" s="10" t="str">
        <f t="shared" ref="N4:N12" si="1">D7</f>
        <v># Claims</v>
      </c>
      <c r="O4" s="10" t="str">
        <f t="shared" ref="O4:O12" si="2">E7</f>
        <v>Total Loss</v>
      </c>
      <c r="P4" s="10" t="str">
        <f t="shared" ref="P4:P12" si="3">F7</f>
        <v>Severity</v>
      </c>
      <c r="Q4" s="10" t="s">
        <v>19</v>
      </c>
      <c r="S4" s="10" t="s">
        <v>20</v>
      </c>
      <c r="Y4" s="11"/>
      <c r="Z4" s="12"/>
    </row>
    <row r="5" spans="1:26" ht="15" customHeight="1" x14ac:dyDescent="0.25">
      <c r="A5" s="23" t="s">
        <v>6</v>
      </c>
      <c r="B5" s="18"/>
      <c r="C5" s="18" t="s">
        <v>21</v>
      </c>
      <c r="D5" s="18"/>
      <c r="E5" s="18"/>
      <c r="F5" s="18"/>
      <c r="G5" s="18"/>
      <c r="H5" s="18"/>
      <c r="I5" s="18"/>
      <c r="J5" s="19"/>
      <c r="K5" s="11"/>
      <c r="L5" s="31">
        <v>100</v>
      </c>
      <c r="M5" s="10" t="str">
        <f t="shared" si="0"/>
        <v>0 - 100</v>
      </c>
      <c r="N5" s="10">
        <f t="shared" si="1"/>
        <v>100</v>
      </c>
      <c r="O5" s="10">
        <f t="shared" si="2"/>
        <v>6000</v>
      </c>
      <c r="P5" s="32">
        <f t="shared" si="3"/>
        <v>60</v>
      </c>
      <c r="Q5" s="10">
        <f>G8</f>
        <v>0.1</v>
      </c>
      <c r="R5" s="10">
        <f>H8</f>
        <v>96</v>
      </c>
      <c r="S5" s="33">
        <f t="shared" ref="S5:S10" si="4">($P$12-R5)/(1-Q5)</f>
        <v>1195.5555555555554</v>
      </c>
      <c r="V5" s="12"/>
      <c r="W5" s="12"/>
      <c r="X5" s="12"/>
      <c r="Y5" s="11"/>
      <c r="Z5" s="12"/>
    </row>
    <row r="6" spans="1:26" x14ac:dyDescent="0.25">
      <c r="A6" s="24"/>
      <c r="B6" s="18"/>
      <c r="C6" s="18"/>
      <c r="D6" s="18"/>
      <c r="E6" s="18"/>
      <c r="F6" s="18"/>
      <c r="G6" s="18"/>
      <c r="H6" s="18"/>
      <c r="I6" s="18"/>
      <c r="J6" s="19"/>
      <c r="K6" s="11"/>
      <c r="L6" s="31">
        <v>500</v>
      </c>
      <c r="M6" s="10" t="str">
        <f t="shared" si="0"/>
        <v>101 - 500</v>
      </c>
      <c r="N6" s="10">
        <f t="shared" si="1"/>
        <v>300</v>
      </c>
      <c r="O6" s="10">
        <f t="shared" si="2"/>
        <v>95000</v>
      </c>
      <c r="P6" s="32">
        <f t="shared" si="3"/>
        <v>316.66666666666669</v>
      </c>
      <c r="Q6" s="10">
        <f>G9</f>
        <v>0.4</v>
      </c>
      <c r="R6" s="30">
        <f>(SUM($O$5:O6)+SUM(N7:$N$11)*500)/$N$12</f>
        <v>401</v>
      </c>
      <c r="S6" s="13">
        <f t="shared" si="4"/>
        <v>1285</v>
      </c>
      <c r="V6" s="12"/>
      <c r="W6" s="12"/>
      <c r="X6" s="12"/>
      <c r="Y6" s="11"/>
      <c r="Z6" s="12"/>
    </row>
    <row r="7" spans="1:26" ht="15" customHeight="1" x14ac:dyDescent="0.35">
      <c r="A7" s="24"/>
      <c r="B7" s="18"/>
      <c r="C7" s="26" t="s">
        <v>22</v>
      </c>
      <c r="D7" s="40" t="s">
        <v>23</v>
      </c>
      <c r="E7" s="40" t="s">
        <v>24</v>
      </c>
      <c r="F7" s="40" t="s">
        <v>25</v>
      </c>
      <c r="G7" s="40" t="s">
        <v>19</v>
      </c>
      <c r="H7" s="41"/>
      <c r="I7" s="40" t="s">
        <v>20</v>
      </c>
      <c r="J7" s="19"/>
      <c r="K7" s="11"/>
      <c r="L7" s="31">
        <v>1000</v>
      </c>
      <c r="M7" s="10" t="str">
        <f t="shared" si="0"/>
        <v>501 - 1000</v>
      </c>
      <c r="N7" s="10">
        <f t="shared" si="1"/>
        <v>240</v>
      </c>
      <c r="O7" s="10">
        <f t="shared" si="2"/>
        <v>145000</v>
      </c>
      <c r="P7" s="32">
        <f t="shared" si="3"/>
        <v>604.16666666666663</v>
      </c>
      <c r="Q7" s="10">
        <f>G10</f>
        <v>0.64</v>
      </c>
      <c r="R7" s="10">
        <f>H10</f>
        <v>606</v>
      </c>
      <c r="S7" s="33">
        <f t="shared" si="4"/>
        <v>1572.2222222222222</v>
      </c>
      <c r="V7" s="12"/>
      <c r="W7" s="12"/>
      <c r="X7" s="12"/>
      <c r="Y7" s="11"/>
      <c r="Z7" s="12"/>
    </row>
    <row r="8" spans="1:26" ht="15" customHeight="1" x14ac:dyDescent="0.25">
      <c r="A8" s="23"/>
      <c r="B8" s="21"/>
      <c r="C8" s="25" t="s">
        <v>26</v>
      </c>
      <c r="D8" s="42">
        <v>100</v>
      </c>
      <c r="E8" s="43">
        <v>6000</v>
      </c>
      <c r="F8" s="44">
        <f>E8/D8</f>
        <v>60</v>
      </c>
      <c r="G8" s="45">
        <f>SUM($D$8:D8)/$D$15</f>
        <v>0.1</v>
      </c>
      <c r="H8" s="42">
        <f>E8/$D$15+SUM(D9:D14)*100/D15</f>
        <v>96</v>
      </c>
      <c r="I8" s="44">
        <f>($F$15-H8)/(1-G8)</f>
        <v>1195.5555555555554</v>
      </c>
      <c r="J8" s="19"/>
      <c r="K8" s="11"/>
      <c r="L8" s="31">
        <v>2000</v>
      </c>
      <c r="M8" s="10" t="str">
        <f t="shared" si="0"/>
        <v>1001 - 2000</v>
      </c>
      <c r="N8" s="10">
        <f t="shared" si="1"/>
        <v>185</v>
      </c>
      <c r="O8" s="10">
        <f t="shared" si="2"/>
        <v>260000</v>
      </c>
      <c r="P8" s="32">
        <f t="shared" si="3"/>
        <v>1405.4054054054054</v>
      </c>
      <c r="Q8" s="34">
        <f>SUM($D$8:D11)/$D$15</f>
        <v>0.82499999999999996</v>
      </c>
      <c r="R8" s="30">
        <f>(SUM($O$5:O8)+SUM(N9:$N$11)*2000)/$N$12</f>
        <v>856</v>
      </c>
      <c r="S8" s="30">
        <f t="shared" si="4"/>
        <v>1805.7142857142853</v>
      </c>
      <c r="V8" s="12"/>
      <c r="W8" s="12"/>
      <c r="X8" s="12"/>
      <c r="Y8" s="11"/>
      <c r="Z8" s="12"/>
    </row>
    <row r="9" spans="1:26" x14ac:dyDescent="0.25">
      <c r="A9" s="23"/>
      <c r="B9" s="21"/>
      <c r="C9" s="25" t="s">
        <v>27</v>
      </c>
      <c r="D9" s="42">
        <v>300</v>
      </c>
      <c r="E9" s="43">
        <v>95000</v>
      </c>
      <c r="F9" s="44">
        <f t="shared" ref="F9:F15" si="5">E9/D9</f>
        <v>316.66666666666669</v>
      </c>
      <c r="G9" s="45">
        <f>SUM($D$8:D9)/$D$15</f>
        <v>0.4</v>
      </c>
      <c r="H9" s="42" t="s">
        <v>11</v>
      </c>
      <c r="I9" s="42" t="s">
        <v>11</v>
      </c>
      <c r="J9" s="19"/>
      <c r="K9" s="11"/>
      <c r="L9" s="31">
        <v>4000</v>
      </c>
      <c r="M9" s="10" t="str">
        <f t="shared" si="0"/>
        <v>2001 - 4000</v>
      </c>
      <c r="N9" s="10">
        <f t="shared" si="1"/>
        <v>140</v>
      </c>
      <c r="O9" s="10">
        <f t="shared" si="2"/>
        <v>450000</v>
      </c>
      <c r="P9" s="32">
        <f t="shared" si="3"/>
        <v>3214.2857142857142</v>
      </c>
      <c r="Q9" s="10">
        <f>G12</f>
        <v>0.96499999999999997</v>
      </c>
      <c r="R9" s="10">
        <f>H12</f>
        <v>1096</v>
      </c>
      <c r="S9" s="10">
        <f t="shared" si="4"/>
        <v>2171.4285714285693</v>
      </c>
      <c r="V9" s="12"/>
      <c r="W9" s="12"/>
      <c r="X9" s="12"/>
      <c r="Y9" s="11"/>
      <c r="Z9" s="12"/>
    </row>
    <row r="10" spans="1:26" x14ac:dyDescent="0.25">
      <c r="A10" s="20"/>
      <c r="B10" s="21"/>
      <c r="C10" s="25" t="s">
        <v>28</v>
      </c>
      <c r="D10" s="42">
        <v>240</v>
      </c>
      <c r="E10" s="43">
        <v>145000</v>
      </c>
      <c r="F10" s="44">
        <f t="shared" si="5"/>
        <v>604.16666666666663</v>
      </c>
      <c r="G10" s="45">
        <f>SUM($D$8:D10)/$D$15</f>
        <v>0.64</v>
      </c>
      <c r="H10" s="42">
        <f>SUM(E8:E10)/D15+SUM(D11:D14)*1000/D15</f>
        <v>606</v>
      </c>
      <c r="I10" s="44">
        <f>($F$15-H10)/(1-G10)</f>
        <v>1572.2222222222222</v>
      </c>
      <c r="J10" s="19"/>
      <c r="K10" s="11"/>
      <c r="L10" s="31">
        <v>5000</v>
      </c>
      <c r="M10" s="10" t="str">
        <f t="shared" si="0"/>
        <v>4001 - 5000</v>
      </c>
      <c r="N10" s="10">
        <f t="shared" si="1"/>
        <v>15</v>
      </c>
      <c r="O10" s="10">
        <f t="shared" si="2"/>
        <v>66000</v>
      </c>
      <c r="P10" s="32">
        <f t="shared" si="3"/>
        <v>4400</v>
      </c>
      <c r="Q10" s="34">
        <f>SUM($D$8:D13)/$D$15</f>
        <v>0.98</v>
      </c>
      <c r="R10" s="30">
        <f>(SUM($O$5:O10)+SUM(N11:$N$11)*5000)/$N$12</f>
        <v>1122</v>
      </c>
      <c r="S10" s="30">
        <f t="shared" si="4"/>
        <v>2499.9999999999977</v>
      </c>
      <c r="V10" s="12"/>
      <c r="W10" s="12"/>
      <c r="X10" s="12"/>
      <c r="Y10" s="11"/>
      <c r="Z10" s="12"/>
    </row>
    <row r="11" spans="1:26" x14ac:dyDescent="0.25">
      <c r="A11" s="20"/>
      <c r="B11" s="21"/>
      <c r="C11" s="25" t="s">
        <v>29</v>
      </c>
      <c r="D11" s="42">
        <v>185</v>
      </c>
      <c r="E11" s="43">
        <v>260000</v>
      </c>
      <c r="F11" s="44">
        <f t="shared" si="5"/>
        <v>1405.4054054054054</v>
      </c>
      <c r="G11" s="45" t="s">
        <v>11</v>
      </c>
      <c r="H11" s="42" t="s">
        <v>11</v>
      </c>
      <c r="I11" s="42" t="s">
        <v>11</v>
      </c>
      <c r="J11" s="19"/>
      <c r="K11" s="11"/>
      <c r="L11" s="31"/>
      <c r="M11" s="10" t="str">
        <f t="shared" si="0"/>
        <v>5001 - 10000</v>
      </c>
      <c r="N11" s="10">
        <f t="shared" si="1"/>
        <v>20</v>
      </c>
      <c r="O11" s="10">
        <f t="shared" si="2"/>
        <v>150000</v>
      </c>
      <c r="P11" s="32">
        <f t="shared" si="3"/>
        <v>7500</v>
      </c>
      <c r="Q11" s="10">
        <f>G14</f>
        <v>1</v>
      </c>
      <c r="R11" s="10">
        <f>H14</f>
        <v>1172</v>
      </c>
      <c r="S11" s="10" t="s">
        <v>30</v>
      </c>
      <c r="V11" s="12"/>
      <c r="W11" s="12"/>
      <c r="X11" s="12"/>
      <c r="Y11" s="11"/>
      <c r="Z11" s="12"/>
    </row>
    <row r="12" spans="1:26" x14ac:dyDescent="0.25">
      <c r="A12" s="20"/>
      <c r="B12" s="21"/>
      <c r="C12" s="25" t="s">
        <v>31</v>
      </c>
      <c r="D12" s="42">
        <v>140</v>
      </c>
      <c r="E12" s="43">
        <v>450000</v>
      </c>
      <c r="F12" s="44">
        <f t="shared" si="5"/>
        <v>3214.2857142857142</v>
      </c>
      <c r="G12" s="45">
        <f>SUM($D$8:D12)/$D$15</f>
        <v>0.96499999999999997</v>
      </c>
      <c r="H12" s="42">
        <f>SUM(E8:E12)/D15+SUM(D13:D14)*4000/D15</f>
        <v>1096</v>
      </c>
      <c r="I12" s="44">
        <f>($F$15-H12)/(1-G12)</f>
        <v>2171.4285714285693</v>
      </c>
      <c r="J12" s="19"/>
      <c r="K12" s="11"/>
      <c r="M12" s="10" t="str">
        <f t="shared" si="0"/>
        <v>Total</v>
      </c>
      <c r="N12" s="10">
        <f t="shared" si="1"/>
        <v>1000</v>
      </c>
      <c r="O12" s="10">
        <f t="shared" si="2"/>
        <v>1172000</v>
      </c>
      <c r="P12" s="32">
        <f t="shared" si="3"/>
        <v>1172</v>
      </c>
      <c r="Q12" s="10"/>
      <c r="R12" s="10"/>
      <c r="S12" s="10"/>
      <c r="V12" s="12"/>
      <c r="W12" s="12"/>
      <c r="X12" s="12"/>
      <c r="Y12" s="11"/>
      <c r="Z12" s="12"/>
    </row>
    <row r="13" spans="1:26" x14ac:dyDescent="0.25">
      <c r="A13" s="20"/>
      <c r="B13" s="21"/>
      <c r="C13" s="25" t="s">
        <v>32</v>
      </c>
      <c r="D13" s="42">
        <v>15</v>
      </c>
      <c r="E13" s="43">
        <v>66000</v>
      </c>
      <c r="F13" s="44">
        <f t="shared" si="5"/>
        <v>4400</v>
      </c>
      <c r="G13" s="45" t="s">
        <v>11</v>
      </c>
      <c r="H13" s="42" t="s">
        <v>11</v>
      </c>
      <c r="I13" s="42" t="s">
        <v>11</v>
      </c>
      <c r="J13" s="19"/>
      <c r="K13" s="11"/>
      <c r="V13" s="12"/>
      <c r="W13" s="12"/>
      <c r="X13" s="12"/>
      <c r="Y13" s="11"/>
      <c r="Z13" s="12"/>
    </row>
    <row r="14" spans="1:26" x14ac:dyDescent="0.25">
      <c r="A14" s="20"/>
      <c r="B14" s="21"/>
      <c r="C14" s="26" t="s">
        <v>33</v>
      </c>
      <c r="D14" s="40">
        <v>20</v>
      </c>
      <c r="E14" s="46">
        <v>150000</v>
      </c>
      <c r="F14" s="47">
        <f t="shared" si="5"/>
        <v>7500</v>
      </c>
      <c r="G14" s="48">
        <f>SUM($D$8:D14)/$D$15</f>
        <v>1</v>
      </c>
      <c r="H14" s="40">
        <f>SUM(E8:E14)/D15</f>
        <v>1172</v>
      </c>
      <c r="I14" s="40" t="s">
        <v>30</v>
      </c>
      <c r="J14" s="19"/>
      <c r="K14" s="11"/>
      <c r="M14" s="9" t="s">
        <v>34</v>
      </c>
      <c r="V14" s="12"/>
      <c r="W14" s="12"/>
      <c r="X14" s="12"/>
      <c r="Y14" s="11"/>
      <c r="Z14" s="12"/>
    </row>
    <row r="15" spans="1:26" x14ac:dyDescent="0.25">
      <c r="A15" s="24"/>
      <c r="B15" s="18"/>
      <c r="C15" s="25" t="s">
        <v>13</v>
      </c>
      <c r="D15" s="42">
        <f>SUM(D8:D14)</f>
        <v>1000</v>
      </c>
      <c r="E15" s="43">
        <f>SUM(E8:E14)</f>
        <v>1172000</v>
      </c>
      <c r="F15" s="44">
        <f t="shared" si="5"/>
        <v>1172</v>
      </c>
      <c r="G15" s="42"/>
      <c r="H15" s="42"/>
      <c r="I15" s="42"/>
      <c r="J15" s="19"/>
      <c r="K15" s="11"/>
      <c r="V15" s="12"/>
      <c r="W15" s="12"/>
      <c r="X15" s="12"/>
      <c r="Y15" s="11"/>
      <c r="Z15" s="12"/>
    </row>
    <row r="16" spans="1:26" ht="18" x14ac:dyDescent="0.35">
      <c r="A16" s="24"/>
      <c r="B16" s="18"/>
      <c r="C16" s="42"/>
      <c r="D16" s="42"/>
      <c r="E16" s="42"/>
      <c r="F16" s="42"/>
      <c r="G16" s="18"/>
      <c r="H16" s="18"/>
      <c r="I16" s="18"/>
      <c r="J16" s="19"/>
      <c r="K16" s="11"/>
      <c r="M16" s="35" t="s">
        <v>35</v>
      </c>
      <c r="N16" s="9" t="str">
        <f>"("&amp;N5&amp;" + "&amp;N6&amp; " + "&amp;N7 &amp; " + "&amp;N8&amp;") / "&amp;N12</f>
        <v>(100 + 300 + 240 + 185) / 1000</v>
      </c>
      <c r="V16" s="12"/>
      <c r="W16" s="12"/>
      <c r="X16" s="12"/>
      <c r="Y16" s="11"/>
      <c r="Z16" s="12"/>
    </row>
    <row r="17" spans="1:26" x14ac:dyDescent="0.25">
      <c r="A17" s="24"/>
      <c r="B17" s="18"/>
      <c r="C17" s="18"/>
      <c r="D17" s="18"/>
      <c r="E17" s="18"/>
      <c r="F17" s="18"/>
      <c r="G17" s="18"/>
      <c r="H17" s="18"/>
      <c r="I17" s="18"/>
      <c r="J17" s="19"/>
      <c r="K17" s="11"/>
      <c r="M17" s="36" t="s">
        <v>36</v>
      </c>
      <c r="N17" s="37">
        <f>SUM(N5:N8)/N12</f>
        <v>0.82499999999999996</v>
      </c>
      <c r="V17" s="12"/>
      <c r="W17" s="12"/>
      <c r="X17" s="12"/>
      <c r="Y17" s="11"/>
      <c r="Z17" s="12"/>
    </row>
    <row r="18" spans="1:26" x14ac:dyDescent="0.25">
      <c r="A18" s="17" t="s">
        <v>7</v>
      </c>
      <c r="B18" s="18" t="s">
        <v>14</v>
      </c>
      <c r="C18" s="49" t="s">
        <v>37</v>
      </c>
      <c r="D18" s="18"/>
      <c r="E18" s="18"/>
      <c r="F18" s="18"/>
      <c r="G18" s="18"/>
      <c r="H18" s="18"/>
      <c r="I18" s="18"/>
      <c r="J18" s="19"/>
      <c r="K18" s="11"/>
      <c r="V18" s="12"/>
      <c r="W18" s="12"/>
      <c r="X18" s="12"/>
      <c r="Y18" s="11"/>
      <c r="Z18" s="12"/>
    </row>
    <row r="19" spans="1:26" ht="15" customHeight="1" x14ac:dyDescent="0.25">
      <c r="A19" s="24"/>
      <c r="B19" s="18"/>
      <c r="C19" s="18"/>
      <c r="D19" s="18"/>
      <c r="E19" s="18"/>
      <c r="F19" s="18"/>
      <c r="G19" s="18"/>
      <c r="H19" s="18"/>
      <c r="I19" s="18"/>
      <c r="J19" s="19"/>
      <c r="K19" s="11"/>
      <c r="N19" s="9" t="str">
        <f>"[ ("&amp;O5&amp;" + "&amp;O6 &amp;" + "&amp;O7&amp; " + "&amp;O8&amp;") + ("&amp;N9&amp;" + "&amp;N10&amp; " + "&amp;N11&amp;")*2000 ] / "&amp;N12</f>
        <v>[ (6000 + 95000 + 145000 + 260000) + (140 + 15 + 20)*2000 ] / 1000</v>
      </c>
      <c r="V19" s="12"/>
      <c r="W19" s="12"/>
      <c r="X19" s="12"/>
      <c r="Y19" s="11"/>
      <c r="Z19" s="12"/>
    </row>
    <row r="20" spans="1:26" ht="15.75" thickBot="1" x14ac:dyDescent="0.3">
      <c r="A20" s="27"/>
      <c r="B20" s="28" t="s">
        <v>15</v>
      </c>
      <c r="C20" s="28" t="s">
        <v>38</v>
      </c>
      <c r="D20" s="28"/>
      <c r="E20" s="28"/>
      <c r="F20" s="28"/>
      <c r="G20" s="28"/>
      <c r="H20" s="28"/>
      <c r="I20" s="28"/>
      <c r="J20" s="29"/>
      <c r="K20" s="11"/>
      <c r="M20" s="36" t="s">
        <v>36</v>
      </c>
      <c r="N20" s="37">
        <f>(SUM($O$5:O8)+SUM(N9:$N$11)*2000)/$N$12</f>
        <v>856</v>
      </c>
      <c r="V20" s="12"/>
      <c r="W20" s="12"/>
      <c r="X20" s="12"/>
      <c r="Y20" s="11"/>
      <c r="Z20" s="12"/>
    </row>
    <row r="21" spans="1:26" x14ac:dyDescent="0.25">
      <c r="K21" s="11"/>
      <c r="V21" s="12"/>
      <c r="W21" s="12"/>
      <c r="X21" s="12"/>
      <c r="Y21" s="11"/>
      <c r="Z21" s="12"/>
    </row>
    <row r="22" spans="1:26" ht="18" x14ac:dyDescent="0.35">
      <c r="K22" s="11"/>
      <c r="M22" s="35" t="s">
        <v>39</v>
      </c>
      <c r="N22" s="9" t="str">
        <f>"("&amp;P12&amp;" - "&amp;R8&amp;") / ( 1 - "&amp;Q8&amp;")"</f>
        <v>(1172 - 856) / ( 1 - 0.825)</v>
      </c>
      <c r="S22" s="12"/>
      <c r="T22" s="12"/>
      <c r="U22" s="12"/>
      <c r="V22" s="12"/>
      <c r="W22" s="12"/>
      <c r="X22" s="12"/>
      <c r="Y22" s="11"/>
      <c r="Z22" s="12"/>
    </row>
    <row r="23" spans="1:26" ht="15" customHeight="1" x14ac:dyDescent="0.25">
      <c r="K23" s="11"/>
      <c r="M23" s="36" t="s">
        <v>36</v>
      </c>
      <c r="N23" s="38">
        <f>($P$12-R8)/(1-Q8)</f>
        <v>1805.7142857142853</v>
      </c>
      <c r="S23" s="12"/>
      <c r="T23" s="12"/>
      <c r="U23" s="12"/>
      <c r="V23" s="12"/>
      <c r="W23" s="12"/>
      <c r="X23" s="12"/>
      <c r="Y23" s="11"/>
      <c r="Z23" s="12"/>
    </row>
    <row r="24" spans="1:26" ht="15" customHeight="1" x14ac:dyDescent="0.25">
      <c r="K24" s="11"/>
      <c r="S24" s="12"/>
      <c r="T24" s="12"/>
      <c r="U24" s="12"/>
      <c r="V24" s="12"/>
      <c r="W24" s="12"/>
      <c r="X24" s="12"/>
      <c r="Y24" s="11"/>
      <c r="Z24" s="12"/>
    </row>
    <row r="25" spans="1:26" ht="15" customHeight="1" x14ac:dyDescent="0.25">
      <c r="K25" s="11"/>
      <c r="S25" s="12"/>
      <c r="T25" s="12"/>
      <c r="U25" s="12"/>
      <c r="V25" s="12"/>
      <c r="W25" s="12"/>
      <c r="X25" s="12"/>
      <c r="Y25" s="11"/>
      <c r="Z25" s="12"/>
    </row>
    <row r="26" spans="1:26" ht="15" customHeight="1" x14ac:dyDescent="0.25">
      <c r="K26" s="11"/>
      <c r="S26" s="12"/>
      <c r="T26" s="12"/>
      <c r="U26" s="12"/>
      <c r="V26" s="12"/>
      <c r="W26" s="12"/>
      <c r="X26" s="12"/>
      <c r="Y26" s="11"/>
      <c r="Z26" s="12"/>
    </row>
    <row r="27" spans="1:26" ht="15" customHeight="1" x14ac:dyDescent="0.25">
      <c r="K27" s="11"/>
      <c r="S27" s="12"/>
      <c r="T27" s="12"/>
      <c r="U27" s="12"/>
      <c r="V27" s="12"/>
      <c r="W27" s="12"/>
      <c r="X27" s="12"/>
      <c r="Y27" s="11"/>
      <c r="Z27" s="12"/>
    </row>
    <row r="28" spans="1:26" ht="15" customHeight="1" x14ac:dyDescent="0.25">
      <c r="K28" s="11"/>
      <c r="S28" s="12"/>
      <c r="T28" s="12"/>
      <c r="U28" s="12"/>
      <c r="V28" s="12"/>
      <c r="W28" s="12"/>
      <c r="X28" s="12"/>
      <c r="Y28" s="11"/>
      <c r="Z28" s="12"/>
    </row>
    <row r="29" spans="1:26" x14ac:dyDescent="0.25">
      <c r="K29" s="11"/>
      <c r="S29" s="12"/>
      <c r="T29" s="12"/>
      <c r="U29" s="12"/>
      <c r="V29" s="12"/>
      <c r="W29" s="12"/>
      <c r="X29" s="12"/>
      <c r="Y29" s="11"/>
      <c r="Z29" s="12"/>
    </row>
    <row r="30" spans="1:26" x14ac:dyDescent="0.25">
      <c r="K30" s="11"/>
      <c r="S30" s="12"/>
      <c r="T30" s="12"/>
      <c r="U30" s="12"/>
      <c r="V30" s="12"/>
      <c r="W30" s="12"/>
      <c r="X30" s="12"/>
      <c r="Y30" s="11"/>
      <c r="Z30" s="12"/>
    </row>
    <row r="31" spans="1:26" x14ac:dyDescent="0.25">
      <c r="K31" s="11"/>
      <c r="S31" s="12"/>
      <c r="T31" s="12"/>
      <c r="U31" s="12"/>
      <c r="V31" s="12"/>
      <c r="W31" s="12"/>
      <c r="X31" s="12"/>
      <c r="Y31" s="11"/>
      <c r="Z31" s="12"/>
    </row>
    <row r="32" spans="1:26" x14ac:dyDescent="0.25">
      <c r="K32" s="11"/>
      <c r="S32" s="12"/>
      <c r="T32" s="12"/>
      <c r="U32" s="12"/>
      <c r="V32" s="12"/>
      <c r="W32" s="12"/>
      <c r="X32" s="12"/>
      <c r="Y32" s="11"/>
      <c r="Z32" s="12"/>
    </row>
    <row r="33" spans="1:26" x14ac:dyDescent="0.25">
      <c r="K33" s="11"/>
      <c r="S33" s="12"/>
      <c r="T33" s="12"/>
      <c r="U33" s="12"/>
      <c r="V33" s="12"/>
      <c r="W33" s="12"/>
      <c r="X33" s="12"/>
      <c r="Y33" s="11"/>
      <c r="Z33" s="12"/>
    </row>
    <row r="34" spans="1:26" x14ac:dyDescent="0.25">
      <c r="K34" s="11"/>
      <c r="S34" s="12"/>
      <c r="T34" s="12"/>
      <c r="U34" s="12"/>
      <c r="V34" s="12"/>
      <c r="W34" s="12"/>
      <c r="X34" s="12"/>
      <c r="Y34" s="11"/>
      <c r="Z34" s="12"/>
    </row>
    <row r="35" spans="1:26" x14ac:dyDescent="0.25">
      <c r="K35" s="11"/>
      <c r="S35" s="12"/>
      <c r="T35" s="12"/>
      <c r="U35" s="12"/>
      <c r="V35" s="12"/>
      <c r="W35" s="12"/>
      <c r="X35" s="12"/>
      <c r="Y35" s="11"/>
      <c r="Z35" s="12"/>
    </row>
    <row r="36" spans="1:26" x14ac:dyDescent="0.25">
      <c r="K36" s="11"/>
      <c r="S36" s="12"/>
      <c r="T36" s="12"/>
      <c r="U36" s="12"/>
      <c r="V36" s="12"/>
      <c r="W36" s="12"/>
      <c r="X36" s="12"/>
      <c r="Y36" s="11"/>
      <c r="Z36" s="12"/>
    </row>
    <row r="37" spans="1:26" x14ac:dyDescent="0.25">
      <c r="K37" s="11"/>
      <c r="S37" s="12"/>
      <c r="T37" s="12"/>
      <c r="U37" s="12"/>
      <c r="V37" s="12"/>
      <c r="W37" s="12"/>
      <c r="X37" s="12"/>
      <c r="Y37" s="11"/>
      <c r="Z37" s="12"/>
    </row>
    <row r="38" spans="1:26" x14ac:dyDescent="0.25">
      <c r="K38" s="11"/>
      <c r="S38" s="12"/>
      <c r="T38" s="12"/>
      <c r="U38" s="12"/>
      <c r="V38" s="12"/>
      <c r="W38" s="12"/>
      <c r="X38" s="12"/>
      <c r="Y38" s="11"/>
      <c r="Z38" s="12"/>
    </row>
    <row r="39" spans="1:26" x14ac:dyDescent="0.25">
      <c r="A39" s="12"/>
      <c r="B39" s="12"/>
      <c r="K39" s="11"/>
      <c r="S39" s="12"/>
      <c r="T39" s="12"/>
      <c r="U39" s="12"/>
      <c r="V39" s="12"/>
      <c r="W39" s="12"/>
      <c r="X39" s="12"/>
      <c r="Y39" s="11"/>
      <c r="Z39" s="12"/>
    </row>
    <row r="40" spans="1:26" x14ac:dyDescent="0.25">
      <c r="K40" s="11"/>
      <c r="L40" s="9" t="s">
        <v>15</v>
      </c>
      <c r="M40" s="9" t="s">
        <v>40</v>
      </c>
      <c r="S40" s="12"/>
      <c r="T40" s="12"/>
      <c r="U40" s="12"/>
      <c r="V40" s="12"/>
      <c r="W40" s="12"/>
      <c r="X40" s="12"/>
      <c r="Y40" s="11"/>
      <c r="Z40" s="12"/>
    </row>
    <row r="41" spans="1:26" x14ac:dyDescent="0.25">
      <c r="K41" s="11"/>
      <c r="S41" s="12"/>
      <c r="T41" s="12"/>
      <c r="U41" s="12"/>
      <c r="V41" s="12"/>
      <c r="W41" s="12"/>
      <c r="X41" s="12"/>
      <c r="Y41" s="11"/>
      <c r="Z41" s="12"/>
    </row>
    <row r="42" spans="1:26" x14ac:dyDescent="0.25">
      <c r="K42" s="11"/>
      <c r="M42" s="9" t="s">
        <v>41</v>
      </c>
      <c r="S42" s="12"/>
      <c r="T42" s="12"/>
      <c r="U42" s="12"/>
      <c r="V42" s="12"/>
      <c r="W42" s="12"/>
      <c r="X42" s="12"/>
      <c r="Y42" s="11"/>
      <c r="Z42" s="12"/>
    </row>
    <row r="43" spans="1:26" x14ac:dyDescent="0.25">
      <c r="K43" s="11"/>
      <c r="S43" s="12"/>
      <c r="T43" s="12"/>
      <c r="U43" s="12"/>
      <c r="V43" s="12"/>
      <c r="W43" s="12"/>
      <c r="X43" s="12"/>
      <c r="Y43" s="11"/>
      <c r="Z43" s="12"/>
    </row>
    <row r="44" spans="1:26" x14ac:dyDescent="0.25">
      <c r="K44" s="11"/>
      <c r="S44" s="12"/>
      <c r="T44" s="12"/>
      <c r="U44" s="12"/>
      <c r="V44" s="12"/>
      <c r="W44" s="12"/>
      <c r="X44" s="12"/>
      <c r="Y44" s="11"/>
      <c r="Z44" s="12"/>
    </row>
    <row r="45" spans="1:26" x14ac:dyDescent="0.25">
      <c r="K45" s="11"/>
      <c r="S45" s="12"/>
      <c r="T45" s="39"/>
      <c r="U45" s="12"/>
      <c r="V45" s="12"/>
      <c r="W45" s="12"/>
      <c r="X45" s="12"/>
      <c r="Y45" s="11"/>
      <c r="Z45" s="12"/>
    </row>
    <row r="46" spans="1:26" x14ac:dyDescent="0.25">
      <c r="K46" s="11"/>
      <c r="M46" s="9" t="s">
        <v>42</v>
      </c>
      <c r="P46" s="9" t="s">
        <v>43</v>
      </c>
      <c r="S46" s="12"/>
      <c r="T46" s="12"/>
      <c r="U46" s="12"/>
      <c r="V46" s="12"/>
      <c r="W46" s="12"/>
      <c r="X46" s="12"/>
      <c r="Y46" s="11"/>
      <c r="Z46" s="12"/>
    </row>
    <row r="47" spans="1:26" x14ac:dyDescent="0.25">
      <c r="K47" s="11"/>
      <c r="S47" s="12"/>
      <c r="T47" s="12"/>
      <c r="U47" s="12"/>
      <c r="V47" s="12"/>
      <c r="W47" s="12"/>
      <c r="X47" s="12"/>
      <c r="Y47" s="11"/>
      <c r="Z47" s="12"/>
    </row>
    <row r="48" spans="1:26" x14ac:dyDescent="0.25">
      <c r="K48" s="11"/>
      <c r="M48" s="9" t="s">
        <v>44</v>
      </c>
      <c r="N48" s="9" t="s">
        <v>43</v>
      </c>
      <c r="S48" s="12"/>
      <c r="T48" s="12"/>
      <c r="U48" s="12"/>
      <c r="V48" s="12"/>
      <c r="W48" s="12"/>
      <c r="X48" s="12"/>
      <c r="Y48" s="11"/>
      <c r="Z48" s="12"/>
    </row>
    <row r="49" spans="11:26" x14ac:dyDescent="0.25">
      <c r="K49" s="11"/>
      <c r="S49" s="12"/>
      <c r="T49" s="12"/>
      <c r="U49" s="12"/>
      <c r="V49" s="12"/>
      <c r="W49" s="12"/>
      <c r="X49" s="12"/>
      <c r="Y49" s="11"/>
      <c r="Z49" s="12"/>
    </row>
    <row r="50" spans="11:26" x14ac:dyDescent="0.25">
      <c r="K50" s="11"/>
      <c r="Y50" s="11"/>
    </row>
    <row r="51" spans="11:26" x14ac:dyDescent="0.25">
      <c r="K51" s="11"/>
      <c r="Y51" s="11"/>
    </row>
    <row r="52" spans="11:26" x14ac:dyDescent="0.25">
      <c r="K52" s="11"/>
      <c r="Y52" s="11"/>
    </row>
    <row r="53" spans="11:26" x14ac:dyDescent="0.25">
      <c r="K53" s="11"/>
      <c r="Y53" s="11"/>
    </row>
    <row r="54" spans="11:26" x14ac:dyDescent="0.25">
      <c r="K54" s="11"/>
      <c r="Y54" s="11"/>
    </row>
    <row r="55" spans="11:26" x14ac:dyDescent="0.25">
      <c r="K55" s="11"/>
      <c r="Y55" s="11"/>
    </row>
    <row r="56" spans="11:26" x14ac:dyDescent="0.25">
      <c r="K56" s="11"/>
      <c r="Y56" s="11"/>
    </row>
    <row r="57" spans="11:26" x14ac:dyDescent="0.25">
      <c r="K57" s="11"/>
      <c r="Y57" s="11"/>
    </row>
  </sheetData>
  <sheetProtection algorithmName="SHA-512" hashValue="HzG4tpUulEkGAVnuPdvy3Tvlq7EiTn8ZcJBJqXBDeY1SgDgP/1+0pB6IhsOEKNqzC7Ciz+JB/kumMtvycbpDsg==" saltValue="z+9VzkZWf77acZYZB+GKhw==" spinCount="100000" sheet="1" objects="1" scenarios="1" formatCells="0" formatColumns="0" formatRows="0"/>
  <hyperlinks>
    <hyperlink ref="J1" location="TOC!A1" display="Return to TOC" xr:uid="{8326326A-7697-4F49-B1C1-E407C6643D6C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W-Bahnemann-Ch51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2021-08-12T01:38:07Z</dcterms:modified>
</cp:coreProperties>
</file>