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1D9BF187-3B64-4226-B69E-0FA151856F6C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Bailey-Simon1" sheetId="40" r:id="rId2"/>
    <sheet name="W-Bailey-Simon2" sheetId="41" r:id="rId3"/>
    <sheet name="W-Bailey-Simon3" sheetId="42" r:id="rId4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7" i="42" l="1"/>
  <c r="K27" i="42" s="1"/>
  <c r="L27" i="42" s="1"/>
  <c r="J26" i="42"/>
  <c r="K26" i="42" s="1"/>
  <c r="J25" i="42"/>
  <c r="K25" i="42" s="1"/>
  <c r="F13" i="42"/>
  <c r="E13" i="42"/>
  <c r="M24" i="41"/>
  <c r="M23" i="41"/>
  <c r="M22" i="41"/>
  <c r="N11" i="41"/>
  <c r="M11" i="41"/>
  <c r="L11" i="41"/>
  <c r="L24" i="41" s="1"/>
  <c r="N10" i="41"/>
  <c r="M10" i="41"/>
  <c r="L10" i="41"/>
  <c r="L23" i="41" s="1"/>
  <c r="N9" i="41"/>
  <c r="M9" i="41"/>
  <c r="L9" i="41"/>
  <c r="K18" i="40"/>
  <c r="K17" i="40"/>
  <c r="K16" i="40"/>
  <c r="F12" i="40"/>
  <c r="E12" i="40"/>
  <c r="D12" i="40"/>
  <c r="N24" i="41" l="1"/>
  <c r="O11" i="41"/>
  <c r="Q10" i="41"/>
  <c r="M8" i="42"/>
  <c r="K20" i="42" s="1"/>
  <c r="L20" i="42" s="1"/>
  <c r="M20" i="42" s="1"/>
  <c r="L8" i="42"/>
  <c r="L25" i="42"/>
  <c r="L26" i="42"/>
  <c r="L12" i="41"/>
  <c r="M12" i="41"/>
  <c r="Q12" i="41" s="1"/>
  <c r="N12" i="41"/>
  <c r="L22" i="41"/>
  <c r="N22" i="41" s="1"/>
  <c r="Q11" i="41"/>
  <c r="O10" i="41"/>
  <c r="N23" i="41"/>
  <c r="O9" i="41"/>
  <c r="Q9" i="41"/>
  <c r="K13" i="40"/>
  <c r="L17" i="40" s="1"/>
  <c r="K12" i="40"/>
  <c r="K19" i="42" l="1"/>
  <c r="L19" i="42" s="1"/>
  <c r="M19" i="42" s="1"/>
  <c r="K18" i="42"/>
  <c r="L18" i="42" s="1"/>
  <c r="M18" i="42" s="1"/>
  <c r="R12" i="41"/>
  <c r="R10" i="41"/>
  <c r="R11" i="41"/>
  <c r="O12" i="41"/>
  <c r="P10" i="41"/>
  <c r="P9" i="41"/>
  <c r="R9" i="41"/>
  <c r="L18" i="40"/>
  <c r="L16" i="40"/>
  <c r="M16" i="40" s="1"/>
  <c r="M17" i="40"/>
  <c r="M18" i="40" l="1"/>
  <c r="N24" i="40" s="1"/>
  <c r="J26" i="40"/>
  <c r="J28" i="40"/>
  <c r="J29" i="40"/>
  <c r="P12" i="41"/>
  <c r="P11" i="41"/>
</calcChain>
</file>

<file path=xl/sharedStrings.xml><?xml version="1.0" encoding="utf-8"?>
<sst xmlns="http://schemas.openxmlformats.org/spreadsheetml/2006/main" count="172" uniqueCount="123">
  <si>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</si>
  <si>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</si>
  <si>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</si>
  <si>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</si>
  <si>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</si>
  <si>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</si>
  <si>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</si>
  <si>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</si>
  <si>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</si>
  <si>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</si>
  <si>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Exam 8: Bailey &amp; Simon</t>
  </si>
  <si>
    <t>W-Bailey-Simon1</t>
  </si>
  <si>
    <t>Bailey.Simon</t>
  </si>
  <si>
    <t>2014.Q5</t>
  </si>
  <si>
    <t>Experience of a single car-year</t>
  </si>
  <si>
    <t>a.)</t>
  </si>
  <si>
    <t>1.) High frequency territories must also be high premium territories.</t>
  </si>
  <si>
    <t>2.) Territory differentials must be proper (adequate).</t>
  </si>
  <si>
    <t>The following data shows the experience of a merit rating plan for a specific state</t>
  </si>
  <si>
    <t>b.)</t>
  </si>
  <si>
    <t>Notice here we're not told the earned premium is at present rates or relative to a particular group.</t>
  </si>
  <si>
    <t>Number of Accident-Free Years</t>
  </si>
  <si>
    <t>Earned Car Years</t>
  </si>
  <si>
    <t>Earned Premium ($000)</t>
  </si>
  <si>
    <t>Number of Incurred Claims</t>
  </si>
  <si>
    <t xml:space="preserve">This could mean that earned premium is not the most appropriate base to use. </t>
  </si>
  <si>
    <t>3 or more</t>
  </si>
  <si>
    <t>However, we're told in part a.) the typical base is earned premium so we'll use earned premium.</t>
  </si>
  <si>
    <t>First we need the frequency for the entire group. Then we'll compute the frequency and experience mod for each merit rating group.</t>
  </si>
  <si>
    <t>Total Frequency  =  (Total Claims) / (Total Earned Premium)</t>
  </si>
  <si>
    <t>Total</t>
  </si>
  <si>
    <t xml:space="preserve">=   </t>
  </si>
  <si>
    <t>Years Accident-Free</t>
  </si>
  <si>
    <t>Frequency
(1)</t>
  </si>
  <si>
    <t>Experience Mod 
(2)</t>
  </si>
  <si>
    <t>Credibility
(3)</t>
  </si>
  <si>
    <t>The typical exposure base used to develop the merit rating plan is earned premium.</t>
  </si>
  <si>
    <t>Briefly discuss two assumptions in selecting this exposure base.</t>
  </si>
  <si>
    <t>2 or more</t>
  </si>
  <si>
    <t>1 or more</t>
  </si>
  <si>
    <t>one or more years accident-free experience.</t>
  </si>
  <si>
    <t>(1) = (Incurred Claims) / (Earned Premium)</t>
  </si>
  <si>
    <t>(2) = (1) / (Total Frequency)</t>
  </si>
  <si>
    <t>c.)</t>
  </si>
  <si>
    <t>(3) Since each group has had zero accidents in at least the past year, we know R=0 and the credibility formula becomes Mod = 1 - Z.</t>
  </si>
  <si>
    <t>Premium = (Base rate) * Mod</t>
  </si>
  <si>
    <t>2012.Q6</t>
  </si>
  <si>
    <t>There are two choices of exposure base which we could use: Earned Car Years or Earned Premium.</t>
  </si>
  <si>
    <t xml:space="preserve">This question is testing the comments made by Hazam, that high frequency territories must be high premium territories </t>
  </si>
  <si>
    <t>and the differentials must be accurate.</t>
  </si>
  <si>
    <t>We'll test the frequency requirement first.</t>
  </si>
  <si>
    <t>Territory</t>
  </si>
  <si>
    <t>Years Since Last Accident</t>
  </si>
  <si>
    <t>Earned Premium at Present Rates for Two Years Since Last Accident</t>
  </si>
  <si>
    <t>Number of Claims</t>
  </si>
  <si>
    <t>Incurred Loss</t>
  </si>
  <si>
    <t>(1)
Earned Premium</t>
  </si>
  <si>
    <t>(2)
Earned Car Years</t>
  </si>
  <si>
    <t>(3)
Number of Claims</t>
  </si>
  <si>
    <t>(4)
Average Earned Premium</t>
  </si>
  <si>
    <t>(5)
Relative Earned Premium to Total</t>
  </si>
  <si>
    <t>(6)
Frequency</t>
  </si>
  <si>
    <t>(7)
Relative Frequency</t>
  </si>
  <si>
    <t>2+</t>
  </si>
  <si>
    <t>(4) = (1) / (2)</t>
  </si>
  <si>
    <t>(6) = (3) / (2)</t>
  </si>
  <si>
    <t>(5) = (4) / (Total 4)</t>
  </si>
  <si>
    <t>(7) = (6) / (Total 6)</t>
  </si>
  <si>
    <t>Choose an appropriate exposure base for calculating credibility. Justify the selection.</t>
  </si>
  <si>
    <t>We now check to see if the territory differentials are appropriate.</t>
  </si>
  <si>
    <t>Earned Premium</t>
  </si>
  <si>
    <t>Loss Ratio</t>
  </si>
  <si>
    <t xml:space="preserve">An insurance company has a private passenger auto book of business with </t>
  </si>
  <si>
    <t>the following claims experience:</t>
  </si>
  <si>
    <t>Calculate the experience of a single car-year (version 2)</t>
  </si>
  <si>
    <t>W-Bailey-Simon2</t>
  </si>
  <si>
    <t>Calculate the experience of a single car-year (version 1)</t>
  </si>
  <si>
    <t>2011.Q1</t>
  </si>
  <si>
    <t>Credibility of a single car-year</t>
  </si>
  <si>
    <r>
      <t xml:space="preserve">We're given earned premiums </t>
    </r>
    <r>
      <rPr>
        <b/>
        <u/>
        <sz val="11"/>
        <color theme="1"/>
        <rFont val="Calibri"/>
        <family val="2"/>
        <scheme val="minor"/>
      </rPr>
      <t>at present rates for group D</t>
    </r>
    <r>
      <rPr>
        <sz val="11"/>
        <color theme="1"/>
        <rFont val="Calibri"/>
        <family val="2"/>
        <scheme val="minor"/>
      </rPr>
      <t xml:space="preserve"> in State X. </t>
    </r>
  </si>
  <si>
    <t>This means we do not need to on-level the premiums or adjust them to account for the differentials between rating groups.</t>
  </si>
  <si>
    <t xml:space="preserve">An insurance company is using a merit rating plan for drivers in two states. </t>
  </si>
  <si>
    <r>
      <t>State</t>
    </r>
    <r>
      <rPr>
        <b/>
        <sz val="11"/>
        <color theme="1"/>
        <rFont val="Calibri"/>
        <family val="2"/>
        <scheme val="minor"/>
      </rPr>
      <t xml:space="preserve"> X</t>
    </r>
    <r>
      <rPr>
        <sz val="11"/>
        <color theme="1"/>
        <rFont val="Calibri"/>
        <family val="2"/>
        <scheme val="minor"/>
      </rPr>
      <t xml:space="preserve"> has the following claims experience:</t>
    </r>
  </si>
  <si>
    <t>We're interested in the number of years claims-free which means we'll switch from groups A, B, C, and D to considering the sets</t>
  </si>
  <si>
    <t>A, A + B, A + B + C, and A + B + C + D.</t>
  </si>
  <si>
    <t>Group</t>
  </si>
  <si>
    <t>Number of 
Accident-Free Years</t>
  </si>
  <si>
    <t>Earned Premium at Present Group D Rates</t>
  </si>
  <si>
    <t>Number of Claims Incurred</t>
  </si>
  <si>
    <r>
      <t xml:space="preserve">First compute the </t>
    </r>
    <r>
      <rPr>
        <b/>
        <sz val="11"/>
        <color theme="1"/>
        <rFont val="Calibri"/>
        <family val="2"/>
        <scheme val="minor"/>
      </rPr>
      <t>total claim frequency</t>
    </r>
    <r>
      <rPr>
        <sz val="11"/>
        <color theme="1"/>
        <rFont val="Calibri"/>
        <family val="2"/>
        <scheme val="minor"/>
      </rPr>
      <t xml:space="preserve"> for State X:</t>
    </r>
  </si>
  <si>
    <t>A</t>
  </si>
  <si>
    <t>B</t>
  </si>
  <si>
    <r>
      <t xml:space="preserve">Then compute the </t>
    </r>
    <r>
      <rPr>
        <b/>
        <sz val="11"/>
        <color theme="1"/>
        <rFont val="Calibri"/>
        <family val="2"/>
        <scheme val="minor"/>
      </rPr>
      <t>relative claim frequency</t>
    </r>
    <r>
      <rPr>
        <sz val="11"/>
        <color theme="1"/>
        <rFont val="Calibri"/>
        <family val="2"/>
        <scheme val="minor"/>
      </rPr>
      <t xml:space="preserve"> for each grouping of years accident-free in State X as follows:</t>
    </r>
  </si>
  <si>
    <t>C</t>
  </si>
  <si>
    <t>Relative Claim Frequency = [(Number of Claims Incurred) / (Earned Premium at Present Group D Rates) ] / (Total Claim Frequency)</t>
  </si>
  <si>
    <t>D</t>
  </si>
  <si>
    <t>None</t>
  </si>
  <si>
    <t>Next, apply the experience mod formula: Mod = ZR + (1-Z)*1. Since we're dealing with past years accident-free, we know R = 0.</t>
  </si>
  <si>
    <r>
      <t xml:space="preserve">Recall the mod is the </t>
    </r>
    <r>
      <rPr>
        <i/>
        <sz val="11"/>
        <color theme="1"/>
        <rFont val="Calibri"/>
        <family val="2"/>
        <scheme val="minor"/>
      </rPr>
      <t xml:space="preserve">Relative Claim Frequency, </t>
    </r>
    <r>
      <rPr>
        <sz val="11"/>
        <color theme="1"/>
        <rFont val="Calibri"/>
        <family val="2"/>
        <scheme val="minor"/>
      </rPr>
      <t xml:space="preserve">so Z = 1 - Mod = 1 - </t>
    </r>
    <r>
      <rPr>
        <i/>
        <sz val="11"/>
        <color theme="1"/>
        <rFont val="Calibri"/>
        <family val="2"/>
        <scheme val="minor"/>
      </rPr>
      <t>Relative Claim Frequency</t>
    </r>
  </si>
  <si>
    <r>
      <t xml:space="preserve">State </t>
    </r>
    <r>
      <rPr>
        <b/>
        <sz val="11"/>
        <color theme="1"/>
        <rFont val="Calibri"/>
        <family val="2"/>
        <scheme val="minor"/>
      </rPr>
      <t xml:space="preserve">Y </t>
    </r>
    <r>
      <rPr>
        <sz val="11"/>
        <color theme="1"/>
        <rFont val="Calibri"/>
        <family val="2"/>
        <scheme val="minor"/>
      </rPr>
      <t>has the following relative claim frequencies for accident-free experience:</t>
    </r>
  </si>
  <si>
    <t>State X</t>
  </si>
  <si>
    <t>Relative Claim Frequencies to Total</t>
  </si>
  <si>
    <t>Credibility</t>
  </si>
  <si>
    <t>Re-base to 1 or more</t>
  </si>
  <si>
    <t>A + B</t>
  </si>
  <si>
    <t>A + B + C</t>
  </si>
  <si>
    <t>We're given most of the work already for State Y</t>
  </si>
  <si>
    <t>State Y</t>
  </si>
  <si>
    <t xml:space="preserve">By looking at the re-based columns for these two tables, we observe State X has ratios which are much closer to 1.0, 2.0, and 3.0. </t>
  </si>
  <si>
    <t>This implies State X has more stable experience, and that State Y has more variation.</t>
  </si>
  <si>
    <t xml:space="preserve">Assuming no new risks enter or leave either state, use relative credibility to explain which </t>
  </si>
  <si>
    <t>state has more variation in an individual insured's probability of an accident.</t>
  </si>
  <si>
    <t>W-Bailey-Simon3</t>
  </si>
  <si>
    <t>Determine which state has more variation in their experience</t>
  </si>
  <si>
    <t>Problem Set 2 – Solutions</t>
  </si>
  <si>
    <t>The base rate is $1,500 per exposure. No other rating variables are applicable.</t>
  </si>
  <si>
    <t xml:space="preserve">Calculate the ratio of credibility for an exposure with three or more years accident-free experience to </t>
  </si>
  <si>
    <t>Calculate the premium for an exposure that is accident free for one or more years.</t>
  </si>
  <si>
    <t>The ratio of 3 or more to 1 or more year accident-free years credibility is:</t>
  </si>
  <si>
    <t>By ranking columns (5) and (7) in descending order we verify Hazam's first point. Namely high premium territories are high frequency territories.</t>
  </si>
  <si>
    <r>
      <t xml:space="preserve">Since the territories have different loss ratios, the territory differentials are </t>
    </r>
    <r>
      <rPr>
        <b/>
        <sz val="11"/>
        <color theme="1"/>
        <rFont val="Calibri"/>
        <family val="2"/>
        <scheme val="minor"/>
      </rPr>
      <t xml:space="preserve">not </t>
    </r>
    <r>
      <rPr>
        <sz val="11"/>
        <color theme="1"/>
        <rFont val="Calibri"/>
        <family val="2"/>
        <scheme val="minor"/>
      </rPr>
      <t>proper.</t>
    </r>
  </si>
  <si>
    <t>Thus, Hazam's second condition is violated.</t>
  </si>
  <si>
    <t>Since Hazam's second condition is not met, it is more appropriate to use earned car years as the exposure base than earned premiums.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</si>
</sst>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164" formatCode="0.0000"/>
    <numFmt numFmtId="165" formatCode="0.000"/>
    <numFmt numFmtId="166" formatCode="0.0%"/>
    <numFmt numFmtId="167" formatCode="0.000000"/>
    <numFmt numFmtId="168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121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</xf>
    <xf numFmtId="0" fontId="0" fillId="2" borderId="20" xfId="0" applyFill="1" applyBorder="1" applyAlignment="1" applyProtection="1">
      <alignment horizontal="center"/>
    </xf>
    <xf numFmtId="0" fontId="1" fillId="2" borderId="7" xfId="0" applyFont="1" applyFill="1" applyBorder="1" applyProtection="1"/>
    <xf numFmtId="0" fontId="0" fillId="2" borderId="18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0" fillId="2" borderId="19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center"/>
    </xf>
    <xf numFmtId="0" fontId="3" fillId="2" borderId="4" xfId="1" applyFill="1" applyBorder="1" applyAlignment="1" applyProtection="1">
      <alignment horizontal="right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9" xfId="0" applyBorder="1" applyAlignment="1" applyProtection="1">
      <alignment horizontal="center" wrapText="1"/>
      <protection locked="0"/>
    </xf>
    <xf numFmtId="0" fontId="0" fillId="2" borderId="12" xfId="0" applyFill="1" applyBorder="1" applyAlignment="1" applyProtection="1">
      <alignment horizontal="center"/>
    </xf>
    <xf numFmtId="0" fontId="3" fillId="2" borderId="3" xfId="1" applyFill="1" applyBorder="1" applyAlignment="1" applyProtection="1"/>
    <xf numFmtId="0" fontId="3" fillId="2" borderId="4" xfId="1" applyFill="1" applyBorder="1" applyAlignment="1" applyProtection="1"/>
    <xf numFmtId="164" fontId="0" fillId="0" borderId="0" xfId="0" applyNumberFormat="1" applyAlignment="1" applyProtection="1">
      <alignment horizontal="center"/>
      <protection locked="0"/>
    </xf>
    <xf numFmtId="0" fontId="0" fillId="0" borderId="0" xfId="0" quotePrefix="1" applyAlignment="1" applyProtection="1">
      <alignment horizontal="right"/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0" borderId="11" xfId="0" applyBorder="1" applyAlignment="1" applyProtection="1">
      <alignment horizontal="center"/>
      <protection locked="0"/>
    </xf>
    <xf numFmtId="164" fontId="0" fillId="0" borderId="11" xfId="0" applyNumberFormat="1" applyBorder="1" applyAlignment="1" applyProtection="1">
      <alignment horizontal="center" wrapText="1"/>
      <protection locked="0"/>
    </xf>
    <xf numFmtId="0" fontId="0" fillId="0" borderId="16" xfId="0" applyBorder="1" applyAlignment="1" applyProtection="1">
      <alignment horizontal="center"/>
      <protection locked="0"/>
    </xf>
    <xf numFmtId="164" fontId="0" fillId="0" borderId="16" xfId="0" applyNumberFormat="1" applyBorder="1" applyAlignment="1" applyProtection="1">
      <alignment horizontal="center"/>
      <protection locked="0"/>
    </xf>
    <xf numFmtId="164" fontId="0" fillId="3" borderId="16" xfId="0" applyNumberFormat="1" applyFill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164" fontId="0" fillId="0" borderId="17" xfId="0" applyNumberFormat="1" applyBorder="1" applyAlignment="1" applyProtection="1">
      <alignment horizontal="center"/>
      <protection locked="0"/>
    </xf>
    <xf numFmtId="164" fontId="0" fillId="3" borderId="17" xfId="0" applyNumberForma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164" fontId="0" fillId="3" borderId="0" xfId="0" applyNumberFormat="1" applyFill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center" wrapText="1"/>
    </xf>
    <xf numFmtId="0" fontId="0" fillId="2" borderId="11" xfId="0" applyFill="1" applyBorder="1" applyAlignment="1" applyProtection="1">
      <alignment horizontal="center" wrapText="1"/>
    </xf>
    <xf numFmtId="0" fontId="0" fillId="2" borderId="19" xfId="0" applyFill="1" applyBorder="1" applyAlignment="1" applyProtection="1">
      <alignment horizontal="center" wrapText="1"/>
    </xf>
    <xf numFmtId="3" fontId="0" fillId="2" borderId="15" xfId="0" applyNumberFormat="1" applyFill="1" applyBorder="1" applyAlignment="1" applyProtection="1">
      <alignment horizontal="center"/>
    </xf>
    <xf numFmtId="3" fontId="0" fillId="2" borderId="13" xfId="0" applyNumberFormat="1" applyFill="1" applyBorder="1" applyAlignment="1" applyProtection="1">
      <alignment horizontal="center"/>
    </xf>
    <xf numFmtId="3" fontId="0" fillId="2" borderId="16" xfId="0" applyNumberFormat="1" applyFill="1" applyBorder="1" applyAlignment="1" applyProtection="1">
      <alignment horizontal="center"/>
    </xf>
    <xf numFmtId="3" fontId="0" fillId="2" borderId="10" xfId="0" applyNumberFormat="1" applyFill="1" applyBorder="1" applyAlignment="1" applyProtection="1">
      <alignment horizontal="center"/>
    </xf>
    <xf numFmtId="3" fontId="0" fillId="2" borderId="11" xfId="0" applyNumberFormat="1" applyFill="1" applyBorder="1" applyAlignment="1" applyProtection="1">
      <alignment horizontal="center"/>
    </xf>
    <xf numFmtId="3" fontId="0" fillId="2" borderId="19" xfId="0" applyNumberFormat="1" applyFill="1" applyBorder="1" applyAlignment="1" applyProtection="1">
      <alignment horizontal="center"/>
    </xf>
    <xf numFmtId="0" fontId="0" fillId="2" borderId="7" xfId="0" applyFill="1" applyBorder="1" applyProtection="1"/>
    <xf numFmtId="0" fontId="0" fillId="0" borderId="23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/>
      <protection locked="0"/>
    </xf>
    <xf numFmtId="6" fontId="0" fillId="4" borderId="16" xfId="0" applyNumberFormat="1" applyFill="1" applyBorder="1" applyAlignment="1" applyProtection="1">
      <alignment horizontal="center"/>
      <protection locked="0"/>
    </xf>
    <xf numFmtId="3" fontId="0" fillId="4" borderId="15" xfId="0" applyNumberFormat="1" applyFill="1" applyBorder="1" applyAlignment="1" applyProtection="1">
      <alignment horizontal="center"/>
      <protection locked="0"/>
    </xf>
    <xf numFmtId="165" fontId="0" fillId="3" borderId="0" xfId="0" applyNumberFormat="1" applyFill="1" applyAlignment="1" applyProtection="1">
      <alignment horizontal="center"/>
      <protection locked="0"/>
    </xf>
    <xf numFmtId="165" fontId="0" fillId="0" borderId="15" xfId="0" applyNumberFormat="1" applyBorder="1" applyAlignment="1" applyProtection="1">
      <alignment horizontal="center"/>
      <protection locked="0"/>
    </xf>
    <xf numFmtId="165" fontId="0" fillId="3" borderId="10" xfId="0" applyNumberFormat="1" applyFill="1" applyBorder="1" applyAlignment="1" applyProtection="1">
      <alignment horizontal="center"/>
      <protection locked="0"/>
    </xf>
    <xf numFmtId="3" fontId="0" fillId="4" borderId="16" xfId="0" applyNumberFormat="1" applyFill="1" applyBorder="1" applyAlignment="1" applyProtection="1">
      <alignment horizontal="center"/>
      <protection locked="0"/>
    </xf>
    <xf numFmtId="165" fontId="0" fillId="0" borderId="16" xfId="0" applyNumberFormat="1" applyBorder="1" applyAlignment="1" applyProtection="1">
      <alignment horizontal="center"/>
      <protection locked="0"/>
    </xf>
    <xf numFmtId="3" fontId="0" fillId="4" borderId="17" xfId="0" applyNumberFormat="1" applyFill="1" applyBorder="1" applyAlignment="1" applyProtection="1">
      <alignment horizontal="center"/>
      <protection locked="0"/>
    </xf>
    <xf numFmtId="165" fontId="0" fillId="0" borderId="17" xfId="0" applyNumberFormat="1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6" fontId="0" fillId="4" borderId="11" xfId="0" applyNumberFormat="1" applyFill="1" applyBorder="1" applyAlignment="1" applyProtection="1">
      <alignment horizontal="center"/>
      <protection locked="0"/>
    </xf>
    <xf numFmtId="3" fontId="0" fillId="4" borderId="11" xfId="0" applyNumberFormat="1" applyFill="1" applyBorder="1" applyAlignment="1" applyProtection="1">
      <alignment horizontal="center"/>
      <protection locked="0"/>
    </xf>
    <xf numFmtId="165" fontId="0" fillId="3" borderId="23" xfId="0" applyNumberFormat="1" applyFill="1" applyBorder="1" applyAlignment="1" applyProtection="1">
      <alignment horizontal="center"/>
      <protection locked="0"/>
    </xf>
    <xf numFmtId="165" fontId="0" fillId="0" borderId="11" xfId="0" applyNumberFormat="1" applyBorder="1" applyAlignment="1" applyProtection="1">
      <alignment horizontal="center"/>
      <protection locked="0"/>
    </xf>
    <xf numFmtId="165" fontId="0" fillId="3" borderId="19" xfId="0" applyNumberFormat="1" applyFill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6" fontId="0" fillId="0" borderId="15" xfId="0" applyNumberFormat="1" applyBorder="1" applyAlignment="1" applyProtection="1">
      <alignment horizontal="center"/>
      <protection locked="0"/>
    </xf>
    <xf numFmtId="166" fontId="0" fillId="3" borderId="13" xfId="2" applyNumberFormat="1" applyFont="1" applyFill="1" applyBorder="1" applyAlignment="1" applyProtection="1">
      <alignment horizontal="center"/>
      <protection locked="0"/>
    </xf>
    <xf numFmtId="6" fontId="0" fillId="0" borderId="16" xfId="0" applyNumberFormat="1" applyBorder="1" applyAlignment="1" applyProtection="1">
      <alignment horizontal="center"/>
      <protection locked="0"/>
    </xf>
    <xf numFmtId="166" fontId="0" fillId="3" borderId="10" xfId="2" applyNumberFormat="1" applyFont="1" applyFill="1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6" fontId="0" fillId="0" borderId="17" xfId="0" applyNumberFormat="1" applyBorder="1" applyAlignment="1" applyProtection="1">
      <alignment horizontal="center"/>
      <protection locked="0"/>
    </xf>
    <xf numFmtId="166" fontId="0" fillId="3" borderId="22" xfId="2" applyNumberFormat="1" applyFont="1" applyFill="1" applyBorder="1" applyAlignment="1" applyProtection="1">
      <alignment horizontal="center"/>
      <protection locked="0"/>
    </xf>
    <xf numFmtId="0" fontId="0" fillId="2" borderId="23" xfId="0" applyFill="1" applyBorder="1" applyAlignment="1" applyProtection="1">
      <alignment horizontal="center" wrapText="1"/>
    </xf>
    <xf numFmtId="6" fontId="0" fillId="2" borderId="0" xfId="0" applyNumberFormat="1" applyFill="1" applyBorder="1" applyAlignment="1" applyProtection="1">
      <alignment horizontal="center"/>
    </xf>
    <xf numFmtId="6" fontId="0" fillId="2" borderId="10" xfId="0" applyNumberFormat="1" applyFill="1" applyBorder="1" applyAlignment="1" applyProtection="1">
      <alignment horizontal="center"/>
    </xf>
    <xf numFmtId="6" fontId="0" fillId="2" borderId="1" xfId="0" applyNumberFormat="1" applyFill="1" applyBorder="1" applyAlignment="1" applyProtection="1">
      <alignment horizontal="center"/>
    </xf>
    <xf numFmtId="3" fontId="0" fillId="2" borderId="17" xfId="0" applyNumberFormat="1" applyFill="1" applyBorder="1" applyAlignment="1" applyProtection="1">
      <alignment horizontal="center"/>
    </xf>
    <xf numFmtId="6" fontId="0" fillId="2" borderId="22" xfId="0" applyNumberFormat="1" applyFill="1" applyBorder="1" applyAlignment="1" applyProtection="1">
      <alignment horizontal="center"/>
    </xf>
    <xf numFmtId="167" fontId="0" fillId="3" borderId="0" xfId="0" applyNumberFormat="1" applyFill="1" applyAlignment="1" applyProtection="1">
      <alignment horizontal="left"/>
      <protection locked="0"/>
    </xf>
    <xf numFmtId="0" fontId="0" fillId="5" borderId="18" xfId="0" applyFill="1" applyBorder="1" applyProtection="1">
      <protection locked="0"/>
    </xf>
    <xf numFmtId="0" fontId="0" fillId="5" borderId="23" xfId="0" applyFill="1" applyBorder="1" applyProtection="1">
      <protection locked="0"/>
    </xf>
    <xf numFmtId="0" fontId="0" fillId="5" borderId="19" xfId="0" applyFill="1" applyBorder="1" applyProtection="1">
      <protection locked="0"/>
    </xf>
    <xf numFmtId="0" fontId="0" fillId="0" borderId="15" xfId="0" applyBorder="1" applyAlignment="1" applyProtection="1">
      <alignment horizontal="center"/>
      <protection locked="0"/>
    </xf>
    <xf numFmtId="165" fontId="0" fillId="0" borderId="21" xfId="0" applyNumberFormat="1" applyBorder="1" applyAlignment="1" applyProtection="1">
      <alignment horizontal="center"/>
      <protection locked="0"/>
    </xf>
    <xf numFmtId="165" fontId="0" fillId="3" borderId="13" xfId="0" applyNumberFormat="1" applyFill="1" applyBorder="1" applyAlignment="1" applyProtection="1">
      <alignment horizontal="center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165" fontId="0" fillId="3" borderId="22" xfId="0" applyNumberFormat="1" applyFill="1" applyBorder="1" applyAlignment="1" applyProtection="1">
      <alignment horizontal="center"/>
      <protection locked="0"/>
    </xf>
    <xf numFmtId="6" fontId="0" fillId="2" borderId="16" xfId="0" applyNumberFormat="1" applyFill="1" applyBorder="1" applyAlignment="1" applyProtection="1">
      <alignment horizontal="center"/>
    </xf>
    <xf numFmtId="6" fontId="0" fillId="2" borderId="11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 wrapText="1"/>
    </xf>
    <xf numFmtId="2" fontId="0" fillId="2" borderId="15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2" fontId="0" fillId="2" borderId="16" xfId="0" applyNumberFormat="1" applyFill="1" applyBorder="1" applyAlignment="1" applyProtection="1">
      <alignment horizontal="center"/>
    </xf>
    <xf numFmtId="2" fontId="0" fillId="2" borderId="17" xfId="0" applyNumberFormat="1" applyFill="1" applyBorder="1" applyAlignment="1" applyProtection="1">
      <alignment horizontal="center"/>
    </xf>
    <xf numFmtId="38" fontId="0" fillId="4" borderId="0" xfId="0" applyNumberFormat="1" applyFill="1" applyAlignment="1" applyProtection="1">
      <alignment horizontal="center"/>
      <protection locked="0"/>
    </xf>
    <xf numFmtId="38" fontId="0" fillId="4" borderId="23" xfId="0" applyNumberFormat="1" applyFill="1" applyBorder="1" applyAlignment="1" applyProtection="1">
      <alignment horizontal="center"/>
      <protection locked="0"/>
    </xf>
    <xf numFmtId="168" fontId="0" fillId="0" borderId="16" xfId="0" applyNumberFormat="1" applyBorder="1" applyAlignment="1" applyProtection="1">
      <alignment horizontal="center"/>
      <protection locked="0"/>
    </xf>
    <xf numFmtId="168" fontId="0" fillId="0" borderId="11" xfId="0" applyNumberFormat="1" applyBorder="1" applyAlignment="1" applyProtection="1">
      <alignment horizontal="center"/>
      <protection locked="0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117" t="s">
        <v>10</v>
      </c>
      <c r="B5" s="117"/>
      <c r="C5" s="117"/>
    </row>
    <row r="6" spans="1:3" ht="15" customHeight="1" x14ac:dyDescent="0.25">
      <c r="A6" s="117"/>
      <c r="B6" s="117"/>
      <c r="C6" s="117"/>
    </row>
    <row r="7" spans="1:3" ht="15" customHeight="1" x14ac:dyDescent="0.25"/>
    <row r="8" spans="1:3" ht="15" customHeight="1" x14ac:dyDescent="0.3">
      <c r="A8" s="118" t="s">
        <v>114</v>
      </c>
      <c r="B8" s="118"/>
      <c r="C8" s="118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11</v>
      </c>
      <c r="C11" s="1" t="s">
        <v>76</v>
      </c>
    </row>
    <row r="12" spans="1:3" x14ac:dyDescent="0.25">
      <c r="A12" s="4">
        <v>2</v>
      </c>
      <c r="B12" s="2" t="s">
        <v>75</v>
      </c>
      <c r="C12" s="1" t="s">
        <v>74</v>
      </c>
    </row>
    <row r="13" spans="1:3" x14ac:dyDescent="0.25">
      <c r="A13" s="4">
        <v>3</v>
      </c>
      <c r="B13" s="2" t="s">
        <v>112</v>
      </c>
      <c r="C13" t="s">
        <v>113</v>
      </c>
    </row>
    <row r="14" spans="1:3" x14ac:dyDescent="0.25">
      <c r="A14" s="4"/>
      <c r="C14"/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bJrzlcWzs8eZzlvqEI8yKAVYLVPeiQ0IPcgwWI3/5gs4NCxhANOmOoxgiHGHTP1YntDbLWGseY4vrSUt2sWdig==" saltValue="iBql26D1jCWF71stupkvDQ==" spinCount="100000" sheet="1" objects="1" scenarios="1" formatCells="0" formatColumns="0" formatRows="0"/>
  <mergeCells count="2">
    <mergeCell ref="A5:C6"/>
    <mergeCell ref="A8:C8"/>
  </mergeCells>
  <hyperlinks>
    <hyperlink ref="A11" location="'W-Bailey-Simon1'!A1" display="'W-Bailey-Simon1'!A1" xr:uid="{DC971D5C-483B-4A01-B4E0-7E9F4C0FB7EB}"/>
    <hyperlink ref="A12" location="'W-Bailey-Simon2'!A1" display="'W-Bailey-Simon2'!A1" xr:uid="{C6D8CD67-8FFB-4CF6-801C-182385453980}"/>
    <hyperlink ref="A13" location="'W-Bailey-Simon3'!A1" display="'W-Bailey-Simon3'!A1" xr:uid="{F3B22700-E481-4943-9D79-36E13511551C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B5991-0451-47D9-93A5-E3D297213E99}">
  <sheetPr codeName="Sheet31"/>
  <dimension ref="A1:W4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25.42578125" style="8" customWidth="1"/>
    <col min="4" max="4" width="19.7109375" style="8" customWidth="1"/>
    <col min="5" max="5" width="17.7109375" style="8" customWidth="1"/>
    <col min="6" max="6" width="17.28515625" style="8" customWidth="1"/>
    <col min="7" max="7" width="12.5703125" style="8" bestFit="1" customWidth="1"/>
    <col min="8" max="8" width="2.7109375" style="8" customWidth="1"/>
    <col min="9" max="9" width="4.85546875" style="8" customWidth="1"/>
    <col min="10" max="10" width="18.140625" style="8" customWidth="1"/>
    <col min="11" max="11" width="15.7109375" style="8" customWidth="1"/>
    <col min="12" max="12" width="17.7109375" style="8" customWidth="1"/>
    <col min="13" max="13" width="13" style="8" customWidth="1"/>
    <col min="14" max="14" width="15.7109375" style="8" customWidth="1"/>
    <col min="15" max="16" width="9.140625" style="8" customWidth="1"/>
    <col min="17" max="21" width="3.7109375" style="8" customWidth="1"/>
    <col min="22" max="16384" width="9.140625" style="8"/>
  </cols>
  <sheetData>
    <row r="1" spans="1:23" x14ac:dyDescent="0.25">
      <c r="A1" s="11" t="s">
        <v>3</v>
      </c>
      <c r="B1" s="12"/>
      <c r="C1" s="12" t="s">
        <v>12</v>
      </c>
      <c r="D1" s="13"/>
      <c r="E1" s="39"/>
      <c r="F1" s="39"/>
      <c r="G1" s="34" t="s">
        <v>8</v>
      </c>
      <c r="H1" s="24"/>
      <c r="I1" s="7" t="s">
        <v>9</v>
      </c>
      <c r="V1" s="24"/>
    </row>
    <row r="2" spans="1:23" x14ac:dyDescent="0.25">
      <c r="A2" s="14" t="s">
        <v>4</v>
      </c>
      <c r="B2" s="15"/>
      <c r="C2" s="15" t="s">
        <v>13</v>
      </c>
      <c r="D2" s="15"/>
      <c r="E2" s="15"/>
      <c r="F2" s="15"/>
      <c r="G2" s="16"/>
      <c r="H2" s="24"/>
      <c r="V2" s="24"/>
    </row>
    <row r="3" spans="1:23" x14ac:dyDescent="0.25">
      <c r="A3" s="14" t="s">
        <v>5</v>
      </c>
      <c r="B3" s="15"/>
      <c r="C3" s="15" t="s">
        <v>14</v>
      </c>
      <c r="D3" s="15"/>
      <c r="E3" s="15"/>
      <c r="F3" s="15"/>
      <c r="G3" s="16"/>
      <c r="H3" s="24"/>
      <c r="I3" s="8" t="s">
        <v>15</v>
      </c>
      <c r="J3" s="8" t="s">
        <v>16</v>
      </c>
      <c r="V3" s="24"/>
    </row>
    <row r="4" spans="1:23" x14ac:dyDescent="0.25">
      <c r="A4" s="17"/>
      <c r="B4" s="18"/>
      <c r="C4" s="18"/>
      <c r="D4" s="18"/>
      <c r="E4" s="18"/>
      <c r="F4" s="18"/>
      <c r="G4" s="19"/>
      <c r="H4" s="9"/>
      <c r="J4" s="8" t="s">
        <v>17</v>
      </c>
      <c r="V4" s="9"/>
      <c r="W4" s="10"/>
    </row>
    <row r="5" spans="1:23" ht="15" customHeight="1" x14ac:dyDescent="0.25">
      <c r="A5" s="20" t="s">
        <v>6</v>
      </c>
      <c r="B5" s="15"/>
      <c r="C5" s="15" t="s">
        <v>18</v>
      </c>
      <c r="D5" s="15"/>
      <c r="E5" s="15"/>
      <c r="F5" s="15"/>
      <c r="G5" s="16"/>
      <c r="H5" s="9"/>
      <c r="S5" s="10"/>
      <c r="T5" s="10"/>
      <c r="U5" s="10"/>
      <c r="V5" s="9"/>
      <c r="W5" s="10"/>
    </row>
    <row r="6" spans="1:23" x14ac:dyDescent="0.25">
      <c r="A6" s="21"/>
      <c r="B6" s="15"/>
      <c r="C6" s="15"/>
      <c r="D6" s="15"/>
      <c r="E6" s="15"/>
      <c r="F6" s="15"/>
      <c r="G6" s="16"/>
      <c r="H6" s="9"/>
      <c r="I6" s="8" t="s">
        <v>19</v>
      </c>
      <c r="J6" s="8" t="s">
        <v>20</v>
      </c>
      <c r="S6" s="10"/>
      <c r="T6" s="10"/>
      <c r="U6" s="10"/>
      <c r="V6" s="9"/>
      <c r="W6" s="10"/>
    </row>
    <row r="7" spans="1:23" ht="30" x14ac:dyDescent="0.25">
      <c r="A7" s="21"/>
      <c r="B7" s="15"/>
      <c r="C7" s="54" t="s">
        <v>21</v>
      </c>
      <c r="D7" s="55" t="s">
        <v>22</v>
      </c>
      <c r="E7" s="55" t="s">
        <v>23</v>
      </c>
      <c r="F7" s="56" t="s">
        <v>24</v>
      </c>
      <c r="G7" s="16"/>
      <c r="H7" s="9"/>
      <c r="J7" s="8" t="s">
        <v>25</v>
      </c>
      <c r="S7" s="10"/>
      <c r="T7" s="10"/>
      <c r="U7" s="10"/>
      <c r="V7" s="9"/>
      <c r="W7" s="10"/>
    </row>
    <row r="8" spans="1:23" ht="15" customHeight="1" x14ac:dyDescent="0.25">
      <c r="A8" s="20"/>
      <c r="B8" s="18"/>
      <c r="C8" s="38" t="s">
        <v>26</v>
      </c>
      <c r="D8" s="57">
        <v>258000</v>
      </c>
      <c r="E8" s="57">
        <v>308000</v>
      </c>
      <c r="F8" s="58">
        <v>1159</v>
      </c>
      <c r="G8" s="16"/>
      <c r="H8" s="9"/>
      <c r="J8" s="8" t="s">
        <v>27</v>
      </c>
      <c r="S8" s="10"/>
      <c r="T8" s="10"/>
      <c r="U8" s="10"/>
      <c r="V8" s="9"/>
      <c r="W8" s="10"/>
    </row>
    <row r="9" spans="1:23" x14ac:dyDescent="0.25">
      <c r="A9" s="20"/>
      <c r="B9" s="18"/>
      <c r="C9" s="25">
        <v>2</v>
      </c>
      <c r="D9" s="59">
        <v>274000</v>
      </c>
      <c r="E9" s="59">
        <v>140000</v>
      </c>
      <c r="F9" s="32">
        <v>726</v>
      </c>
      <c r="G9" s="16"/>
      <c r="H9" s="9"/>
      <c r="M9" s="24"/>
      <c r="S9" s="10"/>
      <c r="T9" s="10"/>
      <c r="U9" s="10"/>
      <c r="V9" s="9"/>
      <c r="W9" s="10"/>
    </row>
    <row r="10" spans="1:23" x14ac:dyDescent="0.25">
      <c r="A10" s="17"/>
      <c r="B10" s="18"/>
      <c r="C10" s="25">
        <v>1</v>
      </c>
      <c r="D10" s="59">
        <v>27000</v>
      </c>
      <c r="E10" s="59">
        <v>136000</v>
      </c>
      <c r="F10" s="32">
        <v>656</v>
      </c>
      <c r="G10" s="16"/>
      <c r="H10" s="9"/>
      <c r="J10" s="8" t="s">
        <v>28</v>
      </c>
      <c r="M10" s="41"/>
      <c r="S10" s="10"/>
      <c r="T10" s="10"/>
      <c r="U10" s="10"/>
      <c r="V10" s="9"/>
      <c r="W10" s="10"/>
    </row>
    <row r="11" spans="1:23" x14ac:dyDescent="0.25">
      <c r="A11" s="17"/>
      <c r="B11" s="18"/>
      <c r="C11" s="25">
        <v>0</v>
      </c>
      <c r="D11" s="59">
        <v>11000</v>
      </c>
      <c r="E11" s="59">
        <v>167000</v>
      </c>
      <c r="F11" s="60">
        <v>1452</v>
      </c>
      <c r="G11" s="16"/>
      <c r="H11" s="9"/>
      <c r="J11" s="8" t="s">
        <v>29</v>
      </c>
      <c r="M11" s="41"/>
      <c r="S11" s="10"/>
      <c r="T11" s="10"/>
      <c r="U11" s="10"/>
      <c r="V11" s="9"/>
      <c r="W11" s="10"/>
    </row>
    <row r="12" spans="1:23" x14ac:dyDescent="0.25">
      <c r="A12" s="17"/>
      <c r="B12" s="18"/>
      <c r="C12" s="28" t="s">
        <v>30</v>
      </c>
      <c r="D12" s="61">
        <f>SUM(D8:D11)</f>
        <v>570000</v>
      </c>
      <c r="E12" s="61">
        <f>SUM(E8:E11)</f>
        <v>751000</v>
      </c>
      <c r="F12" s="62">
        <f>SUM(F8:F11)</f>
        <v>3993</v>
      </c>
      <c r="G12" s="16"/>
      <c r="H12" s="9"/>
      <c r="J12" s="42" t="s">
        <v>31</v>
      </c>
      <c r="K12" s="8" t="str">
        <f>TEXT(F12,"#,###") &amp;" / " &amp;TEXT(E12,"#,###")</f>
        <v>3,993 / 751,000</v>
      </c>
      <c r="M12" s="41"/>
      <c r="S12" s="10"/>
      <c r="T12" s="10"/>
      <c r="U12" s="10"/>
      <c r="V12" s="9"/>
      <c r="W12" s="10"/>
    </row>
    <row r="13" spans="1:23" x14ac:dyDescent="0.25">
      <c r="A13" s="17"/>
      <c r="B13" s="18"/>
      <c r="C13" s="15"/>
      <c r="D13" s="15"/>
      <c r="E13" s="15"/>
      <c r="F13" s="15"/>
      <c r="G13" s="16"/>
      <c r="H13" s="9"/>
      <c r="J13" s="42" t="s">
        <v>31</v>
      </c>
      <c r="K13" s="43">
        <f>F12/E12</f>
        <v>5.3169107856191741E-3</v>
      </c>
      <c r="S13" s="10"/>
      <c r="T13" s="10"/>
      <c r="U13" s="10"/>
      <c r="V13" s="9"/>
      <c r="W13" s="10"/>
    </row>
    <row r="14" spans="1:23" x14ac:dyDescent="0.25">
      <c r="A14" s="17"/>
      <c r="B14" s="18"/>
      <c r="C14" s="15" t="s">
        <v>115</v>
      </c>
      <c r="D14" s="15"/>
      <c r="E14" s="15"/>
      <c r="F14" s="15"/>
      <c r="G14" s="16"/>
      <c r="H14" s="9"/>
      <c r="S14" s="10"/>
      <c r="T14" s="10"/>
      <c r="U14" s="10"/>
      <c r="V14" s="9"/>
      <c r="W14" s="10"/>
    </row>
    <row r="15" spans="1:23" ht="30" x14ac:dyDescent="0.25">
      <c r="A15" s="21"/>
      <c r="B15" s="15"/>
      <c r="C15" s="15"/>
      <c r="D15" s="15"/>
      <c r="E15" s="15"/>
      <c r="F15" s="15"/>
      <c r="G15" s="16"/>
      <c r="H15" s="9"/>
      <c r="J15" s="44" t="s">
        <v>32</v>
      </c>
      <c r="K15" s="36" t="s">
        <v>33</v>
      </c>
      <c r="L15" s="36" t="s">
        <v>34</v>
      </c>
      <c r="M15" s="45" t="s">
        <v>35</v>
      </c>
      <c r="S15" s="10"/>
      <c r="T15" s="10"/>
      <c r="U15" s="10"/>
      <c r="V15" s="9"/>
      <c r="W15" s="10"/>
    </row>
    <row r="16" spans="1:23" x14ac:dyDescent="0.25">
      <c r="A16" s="14" t="s">
        <v>7</v>
      </c>
      <c r="B16" s="15" t="s">
        <v>15</v>
      </c>
      <c r="C16" s="15" t="s">
        <v>36</v>
      </c>
      <c r="D16" s="15"/>
      <c r="E16" s="15"/>
      <c r="F16" s="15"/>
      <c r="G16" s="16"/>
      <c r="H16" s="9"/>
      <c r="J16" s="46" t="s">
        <v>26</v>
      </c>
      <c r="K16" s="47">
        <f>SUM($F$8:F8)/SUM($E$8:E8)</f>
        <v>3.7629870129870131E-3</v>
      </c>
      <c r="L16" s="47">
        <f>K16/$K$13</f>
        <v>0.70773935556054268</v>
      </c>
      <c r="M16" s="48">
        <f>1-L16</f>
        <v>0.29226064443945732</v>
      </c>
      <c r="S16" s="10"/>
      <c r="T16" s="10"/>
      <c r="U16" s="10"/>
      <c r="V16" s="9"/>
      <c r="W16" s="10"/>
    </row>
    <row r="17" spans="1:23" x14ac:dyDescent="0.25">
      <c r="A17" s="21"/>
      <c r="B17" s="15"/>
      <c r="C17" s="15" t="s">
        <v>37</v>
      </c>
      <c r="D17" s="15"/>
      <c r="E17" s="15"/>
      <c r="F17" s="15"/>
      <c r="G17" s="16"/>
      <c r="H17" s="9"/>
      <c r="J17" s="46" t="s">
        <v>38</v>
      </c>
      <c r="K17" s="47">
        <f>SUM($F$8:F9)/SUM($E$8:E9)</f>
        <v>4.2075892857142859E-3</v>
      </c>
      <c r="L17" s="47">
        <f>K17/$K$13</f>
        <v>0.79135976798683416</v>
      </c>
      <c r="M17" s="48">
        <f t="shared" ref="M17:M18" si="0">1-L17</f>
        <v>0.20864023201316584</v>
      </c>
      <c r="S17" s="10"/>
      <c r="T17" s="10"/>
      <c r="U17" s="10"/>
      <c r="V17" s="9"/>
      <c r="W17" s="10"/>
    </row>
    <row r="18" spans="1:23" x14ac:dyDescent="0.25">
      <c r="A18" s="21"/>
      <c r="B18" s="15"/>
      <c r="C18" s="15"/>
      <c r="D18" s="15"/>
      <c r="E18" s="15"/>
      <c r="F18" s="15"/>
      <c r="G18" s="16"/>
      <c r="H18" s="9"/>
      <c r="J18" s="49" t="s">
        <v>39</v>
      </c>
      <c r="K18" s="50">
        <f>SUM($F$8:F10)/SUM($E$8:E10)</f>
        <v>4.3510273972602737E-3</v>
      </c>
      <c r="L18" s="50">
        <f>K18/$K$13</f>
        <v>0.81833748443337484</v>
      </c>
      <c r="M18" s="51">
        <f t="shared" si="0"/>
        <v>0.18166251556662516</v>
      </c>
      <c r="S18" s="10"/>
      <c r="T18" s="10"/>
      <c r="U18" s="10"/>
      <c r="V18" s="9"/>
      <c r="W18" s="10"/>
    </row>
    <row r="19" spans="1:23" ht="15" customHeight="1" x14ac:dyDescent="0.25">
      <c r="A19" s="21"/>
      <c r="B19" s="15" t="s">
        <v>19</v>
      </c>
      <c r="C19" s="15" t="s">
        <v>116</v>
      </c>
      <c r="D19" s="15"/>
      <c r="E19" s="15"/>
      <c r="F19" s="15"/>
      <c r="G19" s="16"/>
      <c r="H19" s="9"/>
      <c r="S19" s="10"/>
      <c r="T19" s="10"/>
      <c r="U19" s="10"/>
      <c r="V19" s="9"/>
      <c r="W19" s="10"/>
    </row>
    <row r="20" spans="1:23" x14ac:dyDescent="0.25">
      <c r="A20" s="21"/>
      <c r="B20" s="15"/>
      <c r="C20" s="15" t="s">
        <v>40</v>
      </c>
      <c r="D20" s="15"/>
      <c r="E20" s="15"/>
      <c r="F20" s="15"/>
      <c r="G20" s="16"/>
      <c r="H20" s="9"/>
      <c r="J20" s="52" t="s">
        <v>41</v>
      </c>
      <c r="S20" s="10"/>
      <c r="T20" s="10"/>
      <c r="U20" s="10"/>
      <c r="V20" s="9"/>
      <c r="W20" s="10"/>
    </row>
    <row r="21" spans="1:23" x14ac:dyDescent="0.25">
      <c r="A21" s="21"/>
      <c r="B21" s="15"/>
      <c r="C21" s="15"/>
      <c r="D21" s="15"/>
      <c r="E21" s="15"/>
      <c r="F21" s="15"/>
      <c r="G21" s="16"/>
      <c r="H21" s="9"/>
      <c r="J21" s="52" t="s">
        <v>42</v>
      </c>
      <c r="S21" s="10"/>
      <c r="T21" s="10"/>
      <c r="U21" s="10"/>
      <c r="V21" s="9"/>
      <c r="W21" s="10"/>
    </row>
    <row r="22" spans="1:23" ht="15.75" thickBot="1" x14ac:dyDescent="0.3">
      <c r="A22" s="63"/>
      <c r="B22" s="22" t="s">
        <v>43</v>
      </c>
      <c r="C22" s="22" t="s">
        <v>117</v>
      </c>
      <c r="D22" s="22"/>
      <c r="E22" s="22"/>
      <c r="F22" s="22"/>
      <c r="G22" s="23"/>
      <c r="H22" s="9"/>
      <c r="J22" s="52" t="s">
        <v>44</v>
      </c>
      <c r="R22" s="10"/>
      <c r="S22" s="10"/>
      <c r="T22" s="10"/>
      <c r="U22" s="10"/>
      <c r="V22" s="9"/>
      <c r="W22" s="10"/>
    </row>
    <row r="23" spans="1:23" ht="15" customHeight="1" x14ac:dyDescent="0.25">
      <c r="H23" s="9"/>
      <c r="P23" s="10"/>
      <c r="Q23" s="10"/>
      <c r="R23" s="10"/>
      <c r="S23" s="10"/>
      <c r="T23" s="10"/>
      <c r="U23" s="10"/>
      <c r="V23" s="9"/>
      <c r="W23" s="10"/>
    </row>
    <row r="24" spans="1:23" ht="15" customHeight="1" x14ac:dyDescent="0.25">
      <c r="H24" s="9"/>
      <c r="J24" s="52" t="s">
        <v>118</v>
      </c>
      <c r="N24" s="53">
        <f>M16/M18</f>
        <v>1.6088109510531909</v>
      </c>
      <c r="P24" s="10"/>
      <c r="Q24" s="10"/>
      <c r="R24" s="10"/>
      <c r="S24" s="10"/>
      <c r="T24" s="10"/>
      <c r="U24" s="10"/>
      <c r="V24" s="9"/>
      <c r="W24" s="10"/>
    </row>
    <row r="25" spans="1:23" ht="15" customHeight="1" x14ac:dyDescent="0.25">
      <c r="H25" s="9"/>
      <c r="P25" s="10"/>
      <c r="Q25" s="10"/>
      <c r="R25" s="10"/>
      <c r="S25" s="10"/>
      <c r="T25" s="10"/>
      <c r="U25" s="10"/>
      <c r="V25" s="9"/>
      <c r="W25" s="10"/>
    </row>
    <row r="26" spans="1:23" ht="15" customHeight="1" x14ac:dyDescent="0.25">
      <c r="H26" s="9"/>
      <c r="I26" s="8" t="s">
        <v>43</v>
      </c>
      <c r="J26" s="8" t="str">
        <f>"From the table in part b.) above, the experience mod for the group with 1 or more years accident free is "&amp;ROUND(L18,4)&amp;". Then"</f>
        <v>From the table in part b.) above, the experience mod for the group with 1 or more years accident free is 0.8183. Then</v>
      </c>
      <c r="P26" s="10"/>
      <c r="Q26" s="10"/>
      <c r="R26" s="10"/>
      <c r="S26" s="10"/>
      <c r="T26" s="10"/>
      <c r="U26" s="10"/>
      <c r="V26" s="9"/>
      <c r="W26" s="10"/>
    </row>
    <row r="27" spans="1:23" ht="15" customHeight="1" x14ac:dyDescent="0.25">
      <c r="H27" s="9"/>
      <c r="J27" s="52" t="s">
        <v>45</v>
      </c>
      <c r="P27" s="10"/>
      <c r="Q27" s="10"/>
      <c r="R27" s="10"/>
      <c r="S27" s="10"/>
      <c r="T27" s="10"/>
      <c r="U27" s="10"/>
      <c r="V27" s="9"/>
      <c r="W27" s="10"/>
    </row>
    <row r="28" spans="1:23" ht="15" customHeight="1" x14ac:dyDescent="0.25">
      <c r="H28" s="9"/>
      <c r="J28" s="8" t="str">
        <f>"= 1,500 * "&amp;TEXT(L18,"0.0000")</f>
        <v>= 1,500 * 0.8183</v>
      </c>
      <c r="P28" s="10"/>
      <c r="Q28" s="10"/>
      <c r="R28" s="10"/>
      <c r="S28" s="10"/>
      <c r="T28" s="10"/>
      <c r="U28" s="10"/>
      <c r="V28" s="9"/>
      <c r="W28" s="10"/>
    </row>
    <row r="29" spans="1:23" x14ac:dyDescent="0.25">
      <c r="H29" s="9"/>
      <c r="J29" s="8" t="str">
        <f>"= "&amp;TEXT(1500*ROUND(L18,5),"$#,###.##")</f>
        <v>= $1,227.51</v>
      </c>
      <c r="P29" s="10"/>
      <c r="Q29" s="10"/>
      <c r="R29" s="10"/>
      <c r="S29" s="10"/>
      <c r="T29" s="10"/>
      <c r="U29" s="10"/>
      <c r="V29" s="9"/>
      <c r="W29" s="10"/>
    </row>
    <row r="30" spans="1:23" x14ac:dyDescent="0.25">
      <c r="H30" s="9"/>
      <c r="P30" s="10"/>
      <c r="Q30" s="10"/>
      <c r="R30" s="10"/>
      <c r="S30" s="10"/>
      <c r="T30" s="10"/>
      <c r="U30" s="10"/>
      <c r="V30" s="9"/>
      <c r="W30" s="10"/>
    </row>
    <row r="31" spans="1:23" x14ac:dyDescent="0.25">
      <c r="H31" s="9"/>
      <c r="P31" s="10"/>
      <c r="Q31" s="10"/>
      <c r="R31" s="10"/>
      <c r="S31" s="10"/>
      <c r="T31" s="10"/>
      <c r="U31" s="10"/>
      <c r="V31" s="9"/>
      <c r="W31" s="10"/>
    </row>
    <row r="32" spans="1:23" x14ac:dyDescent="0.25">
      <c r="H32" s="9"/>
      <c r="P32" s="10"/>
      <c r="Q32" s="10"/>
      <c r="R32" s="10"/>
      <c r="S32" s="10"/>
      <c r="T32" s="10"/>
      <c r="U32" s="10"/>
      <c r="V32" s="9"/>
      <c r="W32" s="10"/>
    </row>
    <row r="33" spans="1:23" x14ac:dyDescent="0.25">
      <c r="H33" s="9"/>
      <c r="P33" s="10"/>
      <c r="Q33" s="10"/>
      <c r="R33" s="10"/>
      <c r="S33" s="10"/>
      <c r="T33" s="10"/>
      <c r="U33" s="10"/>
      <c r="V33" s="9"/>
      <c r="W33" s="10"/>
    </row>
    <row r="34" spans="1:23" x14ac:dyDescent="0.25">
      <c r="H34" s="9"/>
      <c r="P34" s="10"/>
      <c r="Q34" s="10"/>
      <c r="R34" s="10"/>
      <c r="S34" s="10"/>
      <c r="T34" s="10"/>
      <c r="U34" s="10"/>
      <c r="V34" s="9"/>
      <c r="W34" s="10"/>
    </row>
    <row r="35" spans="1:23" x14ac:dyDescent="0.25">
      <c r="H35" s="9"/>
      <c r="P35" s="10"/>
      <c r="Q35" s="10"/>
      <c r="R35" s="10"/>
      <c r="S35" s="10"/>
      <c r="T35" s="10"/>
      <c r="U35" s="10"/>
      <c r="V35" s="9"/>
      <c r="W35" s="10"/>
    </row>
    <row r="36" spans="1:23" x14ac:dyDescent="0.25">
      <c r="H36" s="9"/>
      <c r="P36" s="10"/>
      <c r="Q36" s="10"/>
      <c r="R36" s="10"/>
      <c r="S36" s="10"/>
      <c r="T36" s="10"/>
      <c r="U36" s="10"/>
      <c r="V36" s="9"/>
      <c r="W36" s="10"/>
    </row>
    <row r="37" spans="1:23" x14ac:dyDescent="0.25">
      <c r="H37" s="9"/>
      <c r="P37" s="10"/>
      <c r="Q37" s="10"/>
      <c r="R37" s="10"/>
      <c r="S37" s="10"/>
      <c r="T37" s="10"/>
      <c r="U37" s="10"/>
      <c r="V37" s="9"/>
      <c r="W37" s="10"/>
    </row>
    <row r="38" spans="1:23" x14ac:dyDescent="0.25">
      <c r="H38" s="9"/>
      <c r="P38" s="10"/>
      <c r="Q38" s="10"/>
      <c r="R38" s="10"/>
      <c r="S38" s="10"/>
      <c r="T38" s="10"/>
      <c r="U38" s="10"/>
      <c r="V38" s="9"/>
      <c r="W38" s="10"/>
    </row>
    <row r="39" spans="1:23" x14ac:dyDescent="0.25">
      <c r="A39" s="10"/>
      <c r="B39" s="10"/>
      <c r="H39" s="9"/>
      <c r="P39" s="10"/>
      <c r="Q39" s="10"/>
      <c r="R39" s="10"/>
      <c r="S39" s="10"/>
      <c r="T39" s="10"/>
      <c r="U39" s="10"/>
      <c r="V39" s="9"/>
      <c r="W39" s="10"/>
    </row>
    <row r="40" spans="1:23" x14ac:dyDescent="0.25">
      <c r="H40" s="9"/>
      <c r="P40" s="10"/>
      <c r="Q40" s="10"/>
      <c r="R40" s="10"/>
      <c r="S40" s="10"/>
      <c r="T40" s="10"/>
      <c r="U40" s="10"/>
      <c r="V40" s="9"/>
      <c r="W40" s="10"/>
    </row>
    <row r="41" spans="1:23" x14ac:dyDescent="0.25">
      <c r="H41" s="9"/>
      <c r="P41" s="10"/>
      <c r="Q41" s="10"/>
      <c r="R41" s="10"/>
      <c r="S41" s="10"/>
      <c r="T41" s="10"/>
      <c r="U41" s="10"/>
      <c r="V41" s="9"/>
      <c r="W41" s="10"/>
    </row>
    <row r="42" spans="1:23" x14ac:dyDescent="0.25">
      <c r="H42" s="9"/>
      <c r="P42" s="10"/>
      <c r="Q42" s="10"/>
      <c r="R42" s="10"/>
      <c r="S42" s="10"/>
      <c r="T42" s="10"/>
      <c r="U42" s="10"/>
      <c r="V42" s="9"/>
      <c r="W42" s="10"/>
    </row>
    <row r="43" spans="1:23" x14ac:dyDescent="0.25">
      <c r="H43" s="9"/>
      <c r="P43" s="10"/>
      <c r="Q43" s="10"/>
      <c r="R43" s="10"/>
      <c r="S43" s="10"/>
      <c r="T43" s="10"/>
      <c r="U43" s="10"/>
      <c r="V43" s="9"/>
      <c r="W43" s="10"/>
    </row>
    <row r="44" spans="1:23" x14ac:dyDescent="0.25">
      <c r="H44" s="9"/>
      <c r="P44" s="10"/>
      <c r="Q44" s="10"/>
      <c r="R44" s="10"/>
      <c r="S44" s="10"/>
      <c r="T44" s="10"/>
      <c r="U44" s="10"/>
      <c r="V44" s="9"/>
      <c r="W44" s="10"/>
    </row>
    <row r="45" spans="1:23" x14ac:dyDescent="0.25">
      <c r="H45" s="9"/>
      <c r="P45" s="10"/>
      <c r="Q45" s="10"/>
      <c r="R45" s="10"/>
      <c r="S45" s="10"/>
      <c r="T45" s="10"/>
      <c r="U45" s="10"/>
      <c r="V45" s="9"/>
      <c r="W45" s="10"/>
    </row>
    <row r="46" spans="1:23" x14ac:dyDescent="0.25">
      <c r="H46" s="9"/>
      <c r="P46" s="10"/>
      <c r="Q46" s="10"/>
      <c r="R46" s="10"/>
      <c r="S46" s="10"/>
      <c r="T46" s="10"/>
      <c r="U46" s="10"/>
      <c r="V46" s="9"/>
      <c r="W46" s="10"/>
    </row>
    <row r="47" spans="1:23" x14ac:dyDescent="0.25">
      <c r="H47" s="9"/>
      <c r="P47" s="10"/>
      <c r="Q47" s="10"/>
      <c r="R47" s="10"/>
      <c r="S47" s="10"/>
      <c r="T47" s="10"/>
      <c r="U47" s="10"/>
      <c r="V47" s="9"/>
      <c r="W47" s="10"/>
    </row>
    <row r="48" spans="1:23" x14ac:dyDescent="0.25">
      <c r="H48" s="9"/>
      <c r="P48" s="10"/>
      <c r="Q48" s="10"/>
      <c r="R48" s="10"/>
      <c r="S48" s="10"/>
      <c r="T48" s="10"/>
      <c r="U48" s="10"/>
      <c r="V48" s="9"/>
      <c r="W48" s="10"/>
    </row>
    <row r="49" spans="8:23" x14ac:dyDescent="0.25">
      <c r="H49" s="9"/>
      <c r="P49" s="10"/>
      <c r="Q49" s="10"/>
      <c r="R49" s="10"/>
      <c r="S49" s="10"/>
      <c r="T49" s="10"/>
      <c r="U49" s="10"/>
      <c r="V49" s="9"/>
      <c r="W49" s="10"/>
    </row>
  </sheetData>
  <sheetProtection algorithmName="SHA-512" hashValue="F9gyNbCDSu403gUCxZUVlQDh5pncojaPSBM27XIlw1R6ljwC8jKgpV7I8xZMP8lGXZq9c1B0Qku/WGUrAsujIw==" saltValue="r5n16I/VH45Yz6ngAHruYA==" spinCount="100000" sheet="1" objects="1" scenarios="1" formatCells="0" formatColumns="0" formatRows="0"/>
  <hyperlinks>
    <hyperlink ref="G1" location="TOC!A1" display="Return to TOC" xr:uid="{16F15B4D-533A-4974-8DB1-FA522EC0E27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32935-140B-4977-909A-4C1206E9345E}">
  <sheetPr codeName="Sheet30"/>
  <dimension ref="A1:Y4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10.42578125" style="8" customWidth="1"/>
    <col min="4" max="4" width="14.85546875" style="8" customWidth="1"/>
    <col min="5" max="5" width="17.7109375" style="8" customWidth="1"/>
    <col min="6" max="6" width="16" style="8" bestFit="1" customWidth="1"/>
    <col min="7" max="7" width="10.5703125" style="8" bestFit="1" customWidth="1"/>
    <col min="8" max="8" width="13.7109375" style="8" bestFit="1" customWidth="1"/>
    <col min="9" max="9" width="3.85546875" style="8" customWidth="1"/>
    <col min="10" max="10" width="2.7109375" style="8" customWidth="1"/>
    <col min="11" max="11" width="15.140625" style="8" customWidth="1"/>
    <col min="12" max="12" width="15.85546875" style="8" bestFit="1" customWidth="1"/>
    <col min="13" max="13" width="16" style="8" bestFit="1" customWidth="1"/>
    <col min="14" max="14" width="15" style="8" bestFit="1" customWidth="1"/>
    <col min="15" max="15" width="16.42578125" style="8" bestFit="1" customWidth="1"/>
    <col min="16" max="16" width="17" style="8" customWidth="1"/>
    <col min="17" max="17" width="10.28515625" style="8" bestFit="1" customWidth="1"/>
    <col min="18" max="18" width="10.42578125" style="8" customWidth="1"/>
    <col min="19" max="20" width="2.7109375" style="8" customWidth="1"/>
    <col min="21" max="23" width="1.7109375" style="8" customWidth="1"/>
    <col min="24" max="16384" width="9.140625" style="8"/>
  </cols>
  <sheetData>
    <row r="1" spans="1:25" x14ac:dyDescent="0.25">
      <c r="A1" s="11" t="s">
        <v>3</v>
      </c>
      <c r="B1" s="12"/>
      <c r="C1" s="12" t="s">
        <v>12</v>
      </c>
      <c r="D1" s="13"/>
      <c r="E1" s="12"/>
      <c r="F1" s="12"/>
      <c r="G1" s="12"/>
      <c r="H1" s="119" t="s">
        <v>8</v>
      </c>
      <c r="I1" s="120"/>
      <c r="J1" s="24"/>
      <c r="K1" s="7" t="s">
        <v>9</v>
      </c>
      <c r="X1" s="24"/>
    </row>
    <row r="2" spans="1:25" x14ac:dyDescent="0.25">
      <c r="A2" s="14" t="s">
        <v>4</v>
      </c>
      <c r="B2" s="15"/>
      <c r="C2" s="15" t="s">
        <v>46</v>
      </c>
      <c r="D2" s="15"/>
      <c r="E2" s="15"/>
      <c r="F2" s="15"/>
      <c r="G2" s="15"/>
      <c r="H2" s="15"/>
      <c r="I2" s="16"/>
      <c r="J2" s="24"/>
      <c r="X2" s="24"/>
    </row>
    <row r="3" spans="1:25" x14ac:dyDescent="0.25">
      <c r="A3" s="14" t="s">
        <v>5</v>
      </c>
      <c r="B3" s="15"/>
      <c r="C3" s="15" t="s">
        <v>14</v>
      </c>
      <c r="D3" s="15"/>
      <c r="E3" s="15"/>
      <c r="F3" s="15"/>
      <c r="G3" s="15"/>
      <c r="H3" s="15"/>
      <c r="I3" s="16"/>
      <c r="J3" s="24"/>
      <c r="K3" s="8" t="s">
        <v>47</v>
      </c>
      <c r="X3" s="24"/>
    </row>
    <row r="4" spans="1:25" x14ac:dyDescent="0.25">
      <c r="A4" s="17"/>
      <c r="B4" s="18"/>
      <c r="C4" s="18"/>
      <c r="D4" s="18"/>
      <c r="E4" s="18"/>
      <c r="F4" s="18"/>
      <c r="G4" s="18"/>
      <c r="H4" s="18"/>
      <c r="I4" s="19"/>
      <c r="J4" s="9"/>
      <c r="K4" s="8" t="s">
        <v>48</v>
      </c>
      <c r="X4" s="9"/>
      <c r="Y4" s="10"/>
    </row>
    <row r="5" spans="1:25" ht="15" customHeight="1" x14ac:dyDescent="0.25">
      <c r="A5" s="20" t="s">
        <v>6</v>
      </c>
      <c r="B5" s="15"/>
      <c r="C5" s="15" t="s">
        <v>72</v>
      </c>
      <c r="D5" s="15"/>
      <c r="E5" s="15"/>
      <c r="F5" s="15"/>
      <c r="G5" s="15"/>
      <c r="H5" s="15"/>
      <c r="I5" s="16"/>
      <c r="J5" s="9"/>
      <c r="K5" s="8" t="s">
        <v>49</v>
      </c>
      <c r="U5" s="10"/>
      <c r="V5" s="10"/>
      <c r="W5" s="10"/>
      <c r="X5" s="9"/>
      <c r="Y5" s="10"/>
    </row>
    <row r="6" spans="1:25" x14ac:dyDescent="0.25">
      <c r="A6" s="21"/>
      <c r="B6" s="15"/>
      <c r="C6" s="15" t="s">
        <v>73</v>
      </c>
      <c r="D6" s="15"/>
      <c r="E6" s="15"/>
      <c r="F6" s="15"/>
      <c r="G6" s="15"/>
      <c r="H6" s="15"/>
      <c r="I6" s="16"/>
      <c r="J6" s="9"/>
      <c r="U6" s="10"/>
      <c r="V6" s="10"/>
      <c r="W6" s="10"/>
      <c r="X6" s="9"/>
      <c r="Y6" s="10"/>
    </row>
    <row r="7" spans="1:25" x14ac:dyDescent="0.25">
      <c r="A7" s="21"/>
      <c r="B7" s="15"/>
      <c r="C7" s="15"/>
      <c r="D7" s="15"/>
      <c r="E7" s="15"/>
      <c r="F7" s="15"/>
      <c r="G7" s="15"/>
      <c r="H7" s="15"/>
      <c r="I7" s="16"/>
      <c r="J7" s="9"/>
      <c r="K7" s="8" t="s">
        <v>50</v>
      </c>
      <c r="U7" s="10"/>
      <c r="V7" s="10"/>
      <c r="W7" s="10"/>
      <c r="X7" s="9"/>
      <c r="Y7" s="10"/>
    </row>
    <row r="8" spans="1:25" ht="60" customHeight="1" x14ac:dyDescent="0.25">
      <c r="A8" s="21"/>
      <c r="B8" s="15"/>
      <c r="C8" s="54" t="s">
        <v>51</v>
      </c>
      <c r="D8" s="55" t="s">
        <v>52</v>
      </c>
      <c r="E8" s="91" t="s">
        <v>53</v>
      </c>
      <c r="F8" s="55" t="s">
        <v>22</v>
      </c>
      <c r="G8" s="55" t="s">
        <v>54</v>
      </c>
      <c r="H8" s="30" t="s">
        <v>55</v>
      </c>
      <c r="I8" s="16"/>
      <c r="J8" s="9"/>
      <c r="K8" s="35" t="s">
        <v>51</v>
      </c>
      <c r="L8" s="36" t="s">
        <v>56</v>
      </c>
      <c r="M8" s="64" t="s">
        <v>57</v>
      </c>
      <c r="N8" s="36" t="s">
        <v>58</v>
      </c>
      <c r="O8" s="36" t="s">
        <v>59</v>
      </c>
      <c r="P8" s="64" t="s">
        <v>60</v>
      </c>
      <c r="Q8" s="36" t="s">
        <v>61</v>
      </c>
      <c r="R8" s="37" t="s">
        <v>62</v>
      </c>
      <c r="U8" s="10"/>
      <c r="V8" s="10"/>
      <c r="W8" s="10"/>
      <c r="X8" s="9"/>
      <c r="Y8" s="10"/>
    </row>
    <row r="9" spans="1:25" x14ac:dyDescent="0.25">
      <c r="A9" s="20"/>
      <c r="B9" s="18"/>
      <c r="C9" s="25">
        <v>1</v>
      </c>
      <c r="D9" s="31">
        <v>0</v>
      </c>
      <c r="E9" s="92">
        <v>14000000</v>
      </c>
      <c r="F9" s="59">
        <v>12000</v>
      </c>
      <c r="G9" s="59">
        <v>7000</v>
      </c>
      <c r="H9" s="93">
        <v>7700000.0000000009</v>
      </c>
      <c r="I9" s="16"/>
      <c r="J9" s="9"/>
      <c r="K9" s="65">
        <v>1</v>
      </c>
      <c r="L9" s="66">
        <f>SUM(E9:E11)</f>
        <v>343000000</v>
      </c>
      <c r="M9" s="113">
        <f>SUM(F9:F11)</f>
        <v>345000</v>
      </c>
      <c r="N9" s="67">
        <f>SUM(G9:G11)</f>
        <v>122000</v>
      </c>
      <c r="O9" s="115">
        <f>L9/M9</f>
        <v>994.20289855072463</v>
      </c>
      <c r="P9" s="68">
        <f>O9/$O$12</f>
        <v>1.0055006587615283</v>
      </c>
      <c r="Q9" s="69">
        <f>N9/M9</f>
        <v>0.3536231884057971</v>
      </c>
      <c r="R9" s="70">
        <f>Q9/$Q$12</f>
        <v>1.1733155352148488</v>
      </c>
      <c r="U9" s="10"/>
      <c r="V9" s="10"/>
      <c r="W9" s="10"/>
      <c r="X9" s="9"/>
      <c r="Y9" s="10"/>
    </row>
    <row r="10" spans="1:25" x14ac:dyDescent="0.25">
      <c r="A10" s="20"/>
      <c r="B10" s="18"/>
      <c r="C10" s="25">
        <v>1</v>
      </c>
      <c r="D10" s="31">
        <v>1</v>
      </c>
      <c r="E10" s="92">
        <v>110000000</v>
      </c>
      <c r="F10" s="59">
        <v>119000</v>
      </c>
      <c r="G10" s="59">
        <v>45000</v>
      </c>
      <c r="H10" s="93">
        <v>60500000.000000007</v>
      </c>
      <c r="I10" s="16"/>
      <c r="J10" s="9"/>
      <c r="K10" s="65">
        <v>2</v>
      </c>
      <c r="L10" s="66">
        <f>SUM(E12:E14)</f>
        <v>890000000</v>
      </c>
      <c r="M10" s="113">
        <f>SUM(F12:F14)</f>
        <v>906000</v>
      </c>
      <c r="N10" s="71">
        <f>SUM(G12:G14)</f>
        <v>230000</v>
      </c>
      <c r="O10" s="115">
        <f>L10/M10</f>
        <v>982.33995584988963</v>
      </c>
      <c r="P10" s="68">
        <f>O10/$O$12</f>
        <v>0.99350290989363843</v>
      </c>
      <c r="Q10" s="72">
        <f t="shared" ref="Q10:Q12" si="0">N10/M10</f>
        <v>0.25386313465783666</v>
      </c>
      <c r="R10" s="70">
        <f>Q10/$Q$12</f>
        <v>0.8423134270554975</v>
      </c>
      <c r="U10" s="10"/>
      <c r="V10" s="10"/>
      <c r="W10" s="10"/>
      <c r="X10" s="9"/>
      <c r="Y10" s="10"/>
    </row>
    <row r="11" spans="1:25" x14ac:dyDescent="0.25">
      <c r="A11" s="17"/>
      <c r="B11" s="18"/>
      <c r="C11" s="25">
        <v>1</v>
      </c>
      <c r="D11" s="31" t="s">
        <v>63</v>
      </c>
      <c r="E11" s="92">
        <v>219000000</v>
      </c>
      <c r="F11" s="59">
        <v>214000</v>
      </c>
      <c r="G11" s="59">
        <v>70000</v>
      </c>
      <c r="H11" s="93">
        <v>120450000.00000001</v>
      </c>
      <c r="I11" s="16"/>
      <c r="J11" s="9"/>
      <c r="K11" s="65">
        <v>3</v>
      </c>
      <c r="L11" s="66">
        <f>SUM(E15:E17)</f>
        <v>263000000</v>
      </c>
      <c r="M11" s="113">
        <f>SUM(F15:F17)</f>
        <v>262000</v>
      </c>
      <c r="N11" s="73">
        <f>SUM(G15:G17)</f>
        <v>104000</v>
      </c>
      <c r="O11" s="115">
        <f>L11/M11</f>
        <v>1003.8167938931298</v>
      </c>
      <c r="P11" s="68">
        <f>O11/$O$12</f>
        <v>1.0152238029146428</v>
      </c>
      <c r="Q11" s="74">
        <f t="shared" si="0"/>
        <v>0.39694656488549618</v>
      </c>
      <c r="R11" s="70">
        <f>Q11/$Q$12</f>
        <v>1.3170617383152539</v>
      </c>
      <c r="U11" s="10"/>
      <c r="V11" s="10"/>
      <c r="W11" s="10"/>
      <c r="X11" s="9"/>
      <c r="Y11" s="10"/>
    </row>
    <row r="12" spans="1:25" x14ac:dyDescent="0.25">
      <c r="A12" s="17"/>
      <c r="B12" s="18"/>
      <c r="C12" s="25">
        <v>2</v>
      </c>
      <c r="D12" s="31">
        <v>0</v>
      </c>
      <c r="E12" s="92">
        <v>29000000</v>
      </c>
      <c r="F12" s="59">
        <v>30000</v>
      </c>
      <c r="G12" s="59">
        <v>12000</v>
      </c>
      <c r="H12" s="93">
        <v>12180000</v>
      </c>
      <c r="I12" s="16"/>
      <c r="J12" s="9"/>
      <c r="K12" s="75" t="s">
        <v>30</v>
      </c>
      <c r="L12" s="76">
        <f>SUM(L9:L11)</f>
        <v>1496000000</v>
      </c>
      <c r="M12" s="114">
        <f>SUM(M9:M11)</f>
        <v>1513000</v>
      </c>
      <c r="N12" s="77">
        <f>SUM(N9:N11)</f>
        <v>456000</v>
      </c>
      <c r="O12" s="116">
        <f>L12/M12</f>
        <v>988.76404494382018</v>
      </c>
      <c r="P12" s="78">
        <f>O12/$O$12</f>
        <v>1</v>
      </c>
      <c r="Q12" s="79">
        <f t="shared" si="0"/>
        <v>0.30138797091870456</v>
      </c>
      <c r="R12" s="80">
        <f>Q12/$Q$12</f>
        <v>1</v>
      </c>
      <c r="U12" s="10"/>
      <c r="V12" s="10"/>
      <c r="W12" s="10"/>
      <c r="X12" s="9"/>
      <c r="Y12" s="10"/>
    </row>
    <row r="13" spans="1:25" x14ac:dyDescent="0.25">
      <c r="A13" s="17"/>
      <c r="B13" s="18"/>
      <c r="C13" s="25">
        <v>2</v>
      </c>
      <c r="D13" s="31">
        <v>1</v>
      </c>
      <c r="E13" s="92">
        <v>337000000</v>
      </c>
      <c r="F13" s="59">
        <v>316000</v>
      </c>
      <c r="G13" s="59">
        <v>81000</v>
      </c>
      <c r="H13" s="93">
        <v>141540000</v>
      </c>
      <c r="I13" s="16"/>
      <c r="J13" s="9"/>
      <c r="O13" s="81"/>
      <c r="U13" s="10"/>
      <c r="V13" s="10"/>
      <c r="W13" s="10"/>
      <c r="X13" s="9"/>
      <c r="Y13" s="10"/>
    </row>
    <row r="14" spans="1:25" x14ac:dyDescent="0.25">
      <c r="A14" s="17"/>
      <c r="B14" s="18"/>
      <c r="C14" s="25">
        <v>2</v>
      </c>
      <c r="D14" s="31" t="s">
        <v>63</v>
      </c>
      <c r="E14" s="92">
        <v>524000000</v>
      </c>
      <c r="F14" s="59">
        <v>560000</v>
      </c>
      <c r="G14" s="59">
        <v>137000</v>
      </c>
      <c r="H14" s="93">
        <v>220080000</v>
      </c>
      <c r="I14" s="16"/>
      <c r="J14" s="9"/>
      <c r="K14" s="8" t="s">
        <v>64</v>
      </c>
      <c r="M14" s="8" t="s">
        <v>65</v>
      </c>
      <c r="U14" s="10"/>
      <c r="V14" s="10"/>
      <c r="W14" s="10"/>
      <c r="X14" s="9"/>
      <c r="Y14" s="10"/>
    </row>
    <row r="15" spans="1:25" x14ac:dyDescent="0.25">
      <c r="A15" s="17"/>
      <c r="B15" s="18"/>
      <c r="C15" s="25">
        <v>3</v>
      </c>
      <c r="D15" s="31">
        <v>0</v>
      </c>
      <c r="E15" s="92">
        <v>7000000</v>
      </c>
      <c r="F15" s="59">
        <v>13000</v>
      </c>
      <c r="G15" s="59">
        <v>4000</v>
      </c>
      <c r="H15" s="93">
        <v>5670000</v>
      </c>
      <c r="I15" s="16"/>
      <c r="J15" s="9"/>
      <c r="K15" s="8" t="s">
        <v>66</v>
      </c>
      <c r="M15" s="8" t="s">
        <v>67</v>
      </c>
      <c r="U15" s="10"/>
      <c r="V15" s="10"/>
      <c r="W15" s="10"/>
      <c r="X15" s="9"/>
      <c r="Y15" s="10"/>
    </row>
    <row r="16" spans="1:25" x14ac:dyDescent="0.25">
      <c r="A16" s="21"/>
      <c r="B16" s="15"/>
      <c r="C16" s="25">
        <v>3</v>
      </c>
      <c r="D16" s="31">
        <v>1</v>
      </c>
      <c r="E16" s="92">
        <v>86000000</v>
      </c>
      <c r="F16" s="59">
        <v>97000</v>
      </c>
      <c r="G16" s="59">
        <v>38000</v>
      </c>
      <c r="H16" s="93">
        <v>69660000</v>
      </c>
      <c r="I16" s="16"/>
      <c r="J16" s="9"/>
      <c r="U16" s="10"/>
      <c r="V16" s="10"/>
      <c r="W16" s="10"/>
      <c r="X16" s="9"/>
      <c r="Y16" s="10"/>
    </row>
    <row r="17" spans="1:25" x14ac:dyDescent="0.25">
      <c r="A17" s="21"/>
      <c r="B17" s="15"/>
      <c r="C17" s="26">
        <v>3</v>
      </c>
      <c r="D17" s="33" t="s">
        <v>63</v>
      </c>
      <c r="E17" s="94">
        <v>170000000</v>
      </c>
      <c r="F17" s="95">
        <v>152000</v>
      </c>
      <c r="G17" s="95">
        <v>62000</v>
      </c>
      <c r="H17" s="96">
        <v>137700000</v>
      </c>
      <c r="I17" s="16"/>
      <c r="J17" s="9"/>
      <c r="K17" s="8" t="s">
        <v>119</v>
      </c>
      <c r="U17" s="10"/>
      <c r="V17" s="10"/>
      <c r="W17" s="10"/>
      <c r="X17" s="9"/>
      <c r="Y17" s="10"/>
    </row>
    <row r="18" spans="1:25" x14ac:dyDescent="0.25">
      <c r="A18" s="21"/>
      <c r="B18" s="15"/>
      <c r="C18" s="15"/>
      <c r="D18" s="15"/>
      <c r="E18" s="15"/>
      <c r="F18" s="15"/>
      <c r="G18" s="15"/>
      <c r="H18" s="15"/>
      <c r="I18" s="16"/>
      <c r="J18" s="9"/>
      <c r="O18" s="81"/>
      <c r="U18" s="10"/>
      <c r="V18" s="10"/>
      <c r="W18" s="10"/>
      <c r="X18" s="9"/>
      <c r="Y18" s="10"/>
    </row>
    <row r="19" spans="1:25" ht="15" customHeight="1" thickBot="1" x14ac:dyDescent="0.3">
      <c r="A19" s="27" t="s">
        <v>7</v>
      </c>
      <c r="B19" s="22"/>
      <c r="C19" s="22" t="s">
        <v>68</v>
      </c>
      <c r="D19" s="22"/>
      <c r="E19" s="22"/>
      <c r="F19" s="22"/>
      <c r="G19" s="22"/>
      <c r="H19" s="22"/>
      <c r="I19" s="23"/>
      <c r="J19" s="9"/>
      <c r="K19" s="8" t="s">
        <v>69</v>
      </c>
      <c r="O19" s="81"/>
      <c r="U19" s="10"/>
      <c r="V19" s="10"/>
      <c r="W19" s="10"/>
      <c r="X19" s="9"/>
      <c r="Y19" s="10"/>
    </row>
    <row r="20" spans="1:25" x14ac:dyDescent="0.25">
      <c r="J20" s="9"/>
      <c r="O20" s="81"/>
      <c r="U20" s="10"/>
      <c r="V20" s="10"/>
      <c r="W20" s="10"/>
      <c r="X20" s="9"/>
      <c r="Y20" s="10"/>
    </row>
    <row r="21" spans="1:25" x14ac:dyDescent="0.25">
      <c r="J21" s="9"/>
      <c r="K21" s="75" t="s">
        <v>51</v>
      </c>
      <c r="L21" s="44" t="s">
        <v>70</v>
      </c>
      <c r="M21" s="44" t="s">
        <v>55</v>
      </c>
      <c r="N21" s="82" t="s">
        <v>71</v>
      </c>
      <c r="O21" s="81"/>
      <c r="U21" s="10"/>
      <c r="V21" s="10"/>
      <c r="W21" s="10"/>
      <c r="X21" s="9"/>
      <c r="Y21" s="10"/>
    </row>
    <row r="22" spans="1:25" x14ac:dyDescent="0.25">
      <c r="J22" s="9"/>
      <c r="K22" s="83">
        <v>1</v>
      </c>
      <c r="L22" s="84">
        <f>L9</f>
        <v>343000000</v>
      </c>
      <c r="M22" s="84">
        <f>SUM(H9:H11)</f>
        <v>188650000.00000003</v>
      </c>
      <c r="N22" s="85">
        <f>M22/L22</f>
        <v>0.55000000000000004</v>
      </c>
      <c r="O22" s="81"/>
      <c r="S22" s="10"/>
      <c r="T22" s="10"/>
      <c r="U22" s="10"/>
      <c r="V22" s="10"/>
      <c r="W22" s="10"/>
      <c r="X22" s="9"/>
      <c r="Y22" s="10"/>
    </row>
    <row r="23" spans="1:25" ht="15" customHeight="1" x14ac:dyDescent="0.25">
      <c r="J23" s="9"/>
      <c r="K23" s="65">
        <v>2</v>
      </c>
      <c r="L23" s="86">
        <f>L10</f>
        <v>890000000</v>
      </c>
      <c r="M23" s="86">
        <f>SUM(H12:H14)</f>
        <v>373800000</v>
      </c>
      <c r="N23" s="87">
        <f t="shared" ref="N23:N24" si="1">M23/L23</f>
        <v>0.42</v>
      </c>
      <c r="O23" s="81"/>
      <c r="S23" s="10"/>
      <c r="T23" s="10"/>
      <c r="U23" s="10"/>
      <c r="V23" s="10"/>
      <c r="W23" s="10"/>
      <c r="X23" s="9"/>
      <c r="Y23" s="10"/>
    </row>
    <row r="24" spans="1:25" ht="15" customHeight="1" x14ac:dyDescent="0.25">
      <c r="J24" s="9"/>
      <c r="K24" s="88">
        <v>3</v>
      </c>
      <c r="L24" s="89">
        <f>L11</f>
        <v>263000000</v>
      </c>
      <c r="M24" s="89">
        <f>SUM(H15:H17)</f>
        <v>213030000</v>
      </c>
      <c r="N24" s="90">
        <f t="shared" si="1"/>
        <v>0.81</v>
      </c>
      <c r="O24" s="81"/>
      <c r="S24" s="10"/>
      <c r="T24" s="10"/>
      <c r="U24" s="10"/>
      <c r="V24" s="10"/>
      <c r="W24" s="10"/>
      <c r="X24" s="9"/>
      <c r="Y24" s="10"/>
    </row>
    <row r="25" spans="1:25" ht="15" customHeight="1" x14ac:dyDescent="0.25">
      <c r="J25" s="9"/>
      <c r="O25" s="81"/>
      <c r="S25" s="10"/>
      <c r="T25" s="10"/>
      <c r="U25" s="10"/>
      <c r="V25" s="10"/>
      <c r="W25" s="10"/>
      <c r="X25" s="9"/>
      <c r="Y25" s="10"/>
    </row>
    <row r="26" spans="1:25" ht="15" customHeight="1" x14ac:dyDescent="0.25">
      <c r="J26" s="9"/>
      <c r="K26" s="8" t="s">
        <v>120</v>
      </c>
      <c r="O26" s="81"/>
      <c r="R26" s="10"/>
      <c r="S26" s="10"/>
      <c r="T26" s="10"/>
      <c r="U26" s="10"/>
      <c r="V26" s="10"/>
      <c r="W26" s="10"/>
      <c r="X26" s="9"/>
      <c r="Y26" s="10"/>
    </row>
    <row r="27" spans="1:25" ht="15" customHeight="1" x14ac:dyDescent="0.25">
      <c r="J27" s="9"/>
      <c r="K27" s="8" t="s">
        <v>121</v>
      </c>
      <c r="O27" s="81"/>
      <c r="R27" s="10"/>
      <c r="S27" s="10"/>
      <c r="T27" s="10"/>
      <c r="U27" s="10"/>
      <c r="V27" s="10"/>
      <c r="W27" s="10"/>
      <c r="X27" s="9"/>
      <c r="Y27" s="10"/>
    </row>
    <row r="28" spans="1:25" ht="15" customHeight="1" x14ac:dyDescent="0.25">
      <c r="J28" s="9"/>
      <c r="R28" s="10"/>
      <c r="S28" s="10"/>
      <c r="T28" s="10"/>
      <c r="U28" s="10"/>
      <c r="V28" s="10"/>
      <c r="W28" s="10"/>
      <c r="X28" s="9"/>
      <c r="Y28" s="10"/>
    </row>
    <row r="29" spans="1:25" x14ac:dyDescent="0.25">
      <c r="J29" s="9"/>
      <c r="K29" s="8" t="s">
        <v>122</v>
      </c>
      <c r="O29" s="81"/>
      <c r="R29" s="10"/>
      <c r="S29" s="10"/>
      <c r="T29" s="10"/>
      <c r="U29" s="10"/>
      <c r="V29" s="10"/>
      <c r="W29" s="10"/>
      <c r="X29" s="9"/>
      <c r="Y29" s="10"/>
    </row>
    <row r="30" spans="1:25" x14ac:dyDescent="0.25">
      <c r="J30" s="9"/>
      <c r="O30" s="81"/>
      <c r="R30" s="10"/>
      <c r="S30" s="10"/>
      <c r="T30" s="10"/>
      <c r="U30" s="10"/>
      <c r="V30" s="10"/>
      <c r="W30" s="10"/>
      <c r="X30" s="9"/>
      <c r="Y30" s="10"/>
    </row>
    <row r="31" spans="1:25" x14ac:dyDescent="0.25">
      <c r="J31" s="9"/>
      <c r="O31" s="81"/>
      <c r="R31" s="10"/>
      <c r="S31" s="10"/>
      <c r="T31" s="10"/>
      <c r="U31" s="10"/>
      <c r="V31" s="10"/>
      <c r="W31" s="10"/>
      <c r="X31" s="9"/>
      <c r="Y31" s="10"/>
    </row>
    <row r="32" spans="1:25" x14ac:dyDescent="0.25">
      <c r="J32" s="9"/>
      <c r="O32" s="81"/>
      <c r="R32" s="10"/>
      <c r="S32" s="10"/>
      <c r="T32" s="10"/>
      <c r="U32" s="10"/>
      <c r="V32" s="10"/>
      <c r="W32" s="10"/>
      <c r="X32" s="9"/>
      <c r="Y32" s="10"/>
    </row>
    <row r="33" spans="1:25" x14ac:dyDescent="0.25">
      <c r="J33" s="9"/>
      <c r="O33" s="81"/>
      <c r="R33" s="10"/>
      <c r="S33" s="10"/>
      <c r="T33" s="10"/>
      <c r="U33" s="10"/>
      <c r="V33" s="10"/>
      <c r="W33" s="10"/>
      <c r="X33" s="9"/>
      <c r="Y33" s="10"/>
    </row>
    <row r="34" spans="1:25" x14ac:dyDescent="0.25">
      <c r="J34" s="9"/>
      <c r="O34" s="81"/>
      <c r="R34" s="10"/>
      <c r="S34" s="10"/>
      <c r="T34" s="10"/>
      <c r="U34" s="10"/>
      <c r="V34" s="10"/>
      <c r="W34" s="10"/>
      <c r="X34" s="9"/>
      <c r="Y34" s="10"/>
    </row>
    <row r="35" spans="1:25" x14ac:dyDescent="0.25">
      <c r="J35" s="9"/>
      <c r="O35" s="81"/>
      <c r="R35" s="10"/>
      <c r="S35" s="10"/>
      <c r="T35" s="10"/>
      <c r="U35" s="10"/>
      <c r="V35" s="10"/>
      <c r="W35" s="10"/>
      <c r="X35" s="9"/>
      <c r="Y35" s="10"/>
    </row>
    <row r="36" spans="1:25" x14ac:dyDescent="0.25">
      <c r="J36" s="9"/>
      <c r="O36" s="81"/>
      <c r="R36" s="10"/>
      <c r="S36" s="10"/>
      <c r="T36" s="10"/>
      <c r="U36" s="10"/>
      <c r="V36" s="10"/>
      <c r="W36" s="10"/>
      <c r="X36" s="9"/>
      <c r="Y36" s="10"/>
    </row>
    <row r="37" spans="1:25" x14ac:dyDescent="0.25">
      <c r="J37" s="9"/>
      <c r="O37" s="81"/>
      <c r="R37" s="10"/>
      <c r="S37" s="10"/>
      <c r="T37" s="10"/>
      <c r="U37" s="10"/>
      <c r="V37" s="10"/>
      <c r="W37" s="10"/>
      <c r="X37" s="9"/>
      <c r="Y37" s="10"/>
    </row>
    <row r="38" spans="1:25" x14ac:dyDescent="0.25">
      <c r="J38" s="9"/>
      <c r="O38" s="81"/>
      <c r="R38" s="10"/>
      <c r="S38" s="10"/>
      <c r="T38" s="10"/>
      <c r="U38" s="10"/>
      <c r="V38" s="10"/>
      <c r="W38" s="10"/>
      <c r="X38" s="9"/>
      <c r="Y38" s="10"/>
    </row>
    <row r="39" spans="1:25" x14ac:dyDescent="0.25">
      <c r="A39" s="10"/>
      <c r="B39" s="10"/>
      <c r="J39" s="9"/>
      <c r="O39" s="81"/>
      <c r="R39" s="10"/>
      <c r="S39" s="10"/>
      <c r="T39" s="10"/>
      <c r="U39" s="10"/>
      <c r="V39" s="10"/>
      <c r="W39" s="10"/>
      <c r="X39" s="9"/>
      <c r="Y39" s="10"/>
    </row>
    <row r="40" spans="1:25" x14ac:dyDescent="0.25">
      <c r="J40" s="9"/>
      <c r="O40" s="81"/>
      <c r="R40" s="10"/>
      <c r="S40" s="10"/>
      <c r="T40" s="10"/>
      <c r="U40" s="10"/>
      <c r="V40" s="10"/>
      <c r="W40" s="10"/>
      <c r="X40" s="9"/>
      <c r="Y40" s="10"/>
    </row>
    <row r="41" spans="1:25" x14ac:dyDescent="0.25">
      <c r="J41" s="9"/>
      <c r="O41" s="81"/>
      <c r="R41" s="10"/>
      <c r="S41" s="10"/>
      <c r="T41" s="10"/>
      <c r="U41" s="10"/>
      <c r="V41" s="10"/>
      <c r="W41" s="10"/>
      <c r="X41" s="9"/>
      <c r="Y41" s="10"/>
    </row>
    <row r="42" spans="1:25" x14ac:dyDescent="0.25">
      <c r="J42" s="9"/>
      <c r="O42" s="81"/>
      <c r="R42" s="10"/>
      <c r="S42" s="10"/>
      <c r="T42" s="10"/>
      <c r="U42" s="10"/>
      <c r="V42" s="10"/>
      <c r="W42" s="10"/>
      <c r="X42" s="9"/>
      <c r="Y42" s="10"/>
    </row>
    <row r="43" spans="1:25" x14ac:dyDescent="0.25">
      <c r="J43" s="9"/>
      <c r="O43" s="81"/>
      <c r="R43" s="10"/>
      <c r="S43" s="10"/>
      <c r="T43" s="10"/>
      <c r="U43" s="10"/>
      <c r="V43" s="10"/>
      <c r="W43" s="10"/>
      <c r="X43" s="9"/>
      <c r="Y43" s="10"/>
    </row>
    <row r="44" spans="1:25" x14ac:dyDescent="0.25">
      <c r="J44" s="9"/>
      <c r="O44" s="81"/>
      <c r="R44" s="10"/>
      <c r="S44" s="10"/>
      <c r="T44" s="10"/>
      <c r="U44" s="10"/>
      <c r="V44" s="10"/>
      <c r="W44" s="10"/>
      <c r="X44" s="9"/>
      <c r="Y44" s="10"/>
    </row>
    <row r="45" spans="1:25" x14ac:dyDescent="0.25">
      <c r="J45" s="9"/>
      <c r="O45" s="81"/>
      <c r="R45" s="10"/>
      <c r="S45" s="10"/>
      <c r="T45" s="10"/>
      <c r="U45" s="10"/>
      <c r="V45" s="10"/>
      <c r="W45" s="10"/>
      <c r="X45" s="9"/>
      <c r="Y45" s="10"/>
    </row>
    <row r="46" spans="1:25" x14ac:dyDescent="0.25">
      <c r="J46" s="9"/>
      <c r="O46" s="81"/>
      <c r="R46" s="10"/>
      <c r="S46" s="10"/>
      <c r="T46" s="10"/>
      <c r="U46" s="10"/>
      <c r="V46" s="10"/>
      <c r="W46" s="10"/>
      <c r="X46" s="9"/>
      <c r="Y46" s="10"/>
    </row>
    <row r="47" spans="1:25" x14ac:dyDescent="0.25">
      <c r="J47" s="9"/>
      <c r="O47" s="81"/>
      <c r="R47" s="10"/>
      <c r="S47" s="10"/>
      <c r="T47" s="10"/>
      <c r="U47" s="10"/>
      <c r="V47" s="10"/>
      <c r="W47" s="10"/>
      <c r="X47" s="9"/>
      <c r="Y47" s="10"/>
    </row>
    <row r="48" spans="1:25" x14ac:dyDescent="0.25">
      <c r="J48" s="9"/>
      <c r="O48" s="81"/>
      <c r="R48" s="10"/>
      <c r="S48" s="10"/>
      <c r="T48" s="10"/>
      <c r="U48" s="10"/>
      <c r="V48" s="10"/>
      <c r="W48" s="10"/>
      <c r="X48" s="9"/>
      <c r="Y48" s="10"/>
    </row>
    <row r="49" spans="10:25" x14ac:dyDescent="0.25">
      <c r="J49" s="9"/>
      <c r="O49" s="81"/>
      <c r="R49" s="10"/>
      <c r="S49" s="10"/>
      <c r="T49" s="10"/>
      <c r="U49" s="10"/>
      <c r="V49" s="10"/>
      <c r="W49" s="10"/>
      <c r="X49" s="9"/>
      <c r="Y49" s="10"/>
    </row>
  </sheetData>
  <sheetProtection algorithmName="SHA-512" hashValue="TcTcDnZ5c2f9j6clKmX1PEnFGOfCmAC7V7QJoullrScwqRjVao9LElj7vCKc6630YUjmwC5g/yRB0C9qt61ovA==" saltValue="O5Wp4FmJhu6k0m3iptpBug==" spinCount="100000" sheet="1" objects="1" scenarios="1" formatCells="0" formatColumns="0" formatRows="0"/>
  <mergeCells count="1">
    <mergeCell ref="H1:I1"/>
  </mergeCells>
  <hyperlinks>
    <hyperlink ref="H1" location="TOC!A1" display="Return to TOC" xr:uid="{F120A3CB-ACE0-4577-B335-86ED665094ED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D1CBB-1583-481D-978C-CE0169DBC348}">
  <sheetPr codeName="Sheet29"/>
  <dimension ref="A1:W4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15.140625" style="8" customWidth="1"/>
    <col min="4" max="4" width="19.7109375" style="8" customWidth="1"/>
    <col min="5" max="5" width="17.7109375" style="8" customWidth="1"/>
    <col min="6" max="6" width="17.28515625" style="8" customWidth="1"/>
    <col min="7" max="7" width="13.28515625" style="8" customWidth="1"/>
    <col min="8" max="8" width="2.7109375" style="8" customWidth="1"/>
    <col min="9" max="11" width="15.7109375" style="8" customWidth="1"/>
    <col min="12" max="12" width="17.5703125" style="8" customWidth="1"/>
    <col min="13" max="13" width="14.28515625" style="8" customWidth="1"/>
    <col min="14" max="14" width="15.7109375" style="8" customWidth="1"/>
    <col min="15" max="15" width="9.140625" style="8" customWidth="1"/>
    <col min="16" max="16" width="11" style="8" customWidth="1"/>
    <col min="17" max="21" width="2.7109375" style="8" customWidth="1"/>
    <col min="22" max="16384" width="9.140625" style="8"/>
  </cols>
  <sheetData>
    <row r="1" spans="1:23" x14ac:dyDescent="0.25">
      <c r="A1" s="11" t="s">
        <v>3</v>
      </c>
      <c r="B1" s="12"/>
      <c r="C1" s="12" t="s">
        <v>12</v>
      </c>
      <c r="D1" s="13"/>
      <c r="E1" s="12"/>
      <c r="F1" s="39"/>
      <c r="G1" s="40" t="s">
        <v>8</v>
      </c>
      <c r="H1" s="24"/>
      <c r="I1" s="7" t="s">
        <v>9</v>
      </c>
      <c r="V1" s="24"/>
    </row>
    <row r="2" spans="1:23" x14ac:dyDescent="0.25">
      <c r="A2" s="14" t="s">
        <v>4</v>
      </c>
      <c r="B2" s="15"/>
      <c r="C2" s="15" t="s">
        <v>77</v>
      </c>
      <c r="D2" s="15"/>
      <c r="E2" s="15"/>
      <c r="F2" s="15"/>
      <c r="G2" s="16"/>
      <c r="H2" s="24"/>
      <c r="V2" s="24"/>
    </row>
    <row r="3" spans="1:23" x14ac:dyDescent="0.25">
      <c r="A3" s="14" t="s">
        <v>5</v>
      </c>
      <c r="B3" s="15"/>
      <c r="C3" s="15" t="s">
        <v>78</v>
      </c>
      <c r="D3" s="15"/>
      <c r="E3" s="15"/>
      <c r="F3" s="15"/>
      <c r="G3" s="16"/>
      <c r="H3" s="24"/>
      <c r="I3" s="8" t="s">
        <v>79</v>
      </c>
      <c r="V3" s="24"/>
    </row>
    <row r="4" spans="1:23" x14ac:dyDescent="0.25">
      <c r="A4" s="17"/>
      <c r="B4" s="18"/>
      <c r="C4" s="18"/>
      <c r="D4" s="18"/>
      <c r="E4" s="18"/>
      <c r="F4" s="18"/>
      <c r="G4" s="19"/>
      <c r="H4" s="9"/>
      <c r="I4" s="8" t="s">
        <v>80</v>
      </c>
      <c r="V4" s="9"/>
      <c r="W4" s="10"/>
    </row>
    <row r="5" spans="1:23" ht="15" customHeight="1" x14ac:dyDescent="0.25">
      <c r="A5" s="20" t="s">
        <v>6</v>
      </c>
      <c r="B5" s="15"/>
      <c r="C5" s="15" t="s">
        <v>81</v>
      </c>
      <c r="D5" s="15"/>
      <c r="E5" s="15"/>
      <c r="F5" s="15"/>
      <c r="G5" s="16"/>
      <c r="H5" s="9"/>
      <c r="S5" s="10"/>
      <c r="T5" s="10"/>
      <c r="U5" s="10"/>
      <c r="V5" s="9"/>
      <c r="W5" s="10"/>
    </row>
    <row r="6" spans="1:23" x14ac:dyDescent="0.25">
      <c r="A6" s="21"/>
      <c r="B6" s="15"/>
      <c r="C6" s="15" t="s">
        <v>82</v>
      </c>
      <c r="D6" s="15"/>
      <c r="E6" s="15"/>
      <c r="F6" s="15"/>
      <c r="G6" s="16"/>
      <c r="H6" s="9"/>
      <c r="I6" s="8" t="s">
        <v>83</v>
      </c>
      <c r="S6" s="10"/>
      <c r="T6" s="10"/>
      <c r="U6" s="10"/>
      <c r="V6" s="9"/>
      <c r="W6" s="10"/>
    </row>
    <row r="7" spans="1:23" ht="15" customHeight="1" x14ac:dyDescent="0.25">
      <c r="A7" s="21"/>
      <c r="B7" s="15"/>
      <c r="C7" s="15"/>
      <c r="D7" s="15"/>
      <c r="E7" s="15"/>
      <c r="F7" s="15"/>
      <c r="G7" s="16"/>
      <c r="H7" s="9"/>
      <c r="I7" s="8" t="s">
        <v>84</v>
      </c>
      <c r="S7" s="10"/>
      <c r="T7" s="10"/>
      <c r="U7" s="10"/>
      <c r="V7" s="9"/>
      <c r="W7" s="10"/>
    </row>
    <row r="8" spans="1:23" ht="45" x14ac:dyDescent="0.25">
      <c r="A8" s="20"/>
      <c r="B8" s="18"/>
      <c r="C8" s="55" t="s">
        <v>85</v>
      </c>
      <c r="D8" s="55" t="s">
        <v>86</v>
      </c>
      <c r="E8" s="55" t="s">
        <v>87</v>
      </c>
      <c r="F8" s="55" t="s">
        <v>88</v>
      </c>
      <c r="G8" s="16"/>
      <c r="H8" s="9"/>
      <c r="I8" s="8" t="s">
        <v>89</v>
      </c>
      <c r="L8" s="8" t="str">
        <f>"= "&amp;TEXT(F13,"#,###") &amp; " / " &amp;TEXT(E13,"#,###") &amp;" ="</f>
        <v>= 980 / 1,048,000 =</v>
      </c>
      <c r="M8" s="97">
        <f>F13/E13</f>
        <v>9.3511450381679386E-4</v>
      </c>
      <c r="S8" s="10"/>
      <c r="T8" s="10"/>
      <c r="U8" s="10"/>
      <c r="V8" s="9"/>
      <c r="W8" s="10"/>
    </row>
    <row r="9" spans="1:23" x14ac:dyDescent="0.25">
      <c r="A9" s="20"/>
      <c r="B9" s="18"/>
      <c r="C9" s="31" t="s">
        <v>90</v>
      </c>
      <c r="D9" s="31" t="s">
        <v>26</v>
      </c>
      <c r="E9" s="106">
        <v>414000</v>
      </c>
      <c r="F9" s="31">
        <v>295</v>
      </c>
      <c r="G9" s="16"/>
      <c r="H9" s="9"/>
      <c r="S9" s="10"/>
      <c r="T9" s="10"/>
      <c r="U9" s="10"/>
      <c r="V9" s="9"/>
      <c r="W9" s="10"/>
    </row>
    <row r="10" spans="1:23" x14ac:dyDescent="0.25">
      <c r="A10" s="17"/>
      <c r="B10" s="18"/>
      <c r="C10" s="31" t="s">
        <v>91</v>
      </c>
      <c r="D10" s="31">
        <v>2</v>
      </c>
      <c r="E10" s="106">
        <v>137000</v>
      </c>
      <c r="F10" s="31">
        <v>130</v>
      </c>
      <c r="G10" s="16"/>
      <c r="H10" s="9"/>
      <c r="I10" s="8" t="s">
        <v>92</v>
      </c>
      <c r="S10" s="10"/>
      <c r="T10" s="10"/>
      <c r="U10" s="10"/>
      <c r="V10" s="9"/>
      <c r="W10" s="10"/>
    </row>
    <row r="11" spans="1:23" x14ac:dyDescent="0.25">
      <c r="A11" s="17"/>
      <c r="B11" s="18"/>
      <c r="C11" s="31" t="s">
        <v>93</v>
      </c>
      <c r="D11" s="31">
        <v>1</v>
      </c>
      <c r="E11" s="106">
        <v>212000</v>
      </c>
      <c r="F11" s="31">
        <v>225</v>
      </c>
      <c r="G11" s="16"/>
      <c r="H11" s="9"/>
      <c r="I11" s="98" t="s">
        <v>94</v>
      </c>
      <c r="J11" s="99"/>
      <c r="K11" s="99"/>
      <c r="L11" s="99"/>
      <c r="M11" s="99"/>
      <c r="N11" s="99"/>
      <c r="O11" s="99"/>
      <c r="P11" s="100"/>
      <c r="S11" s="10"/>
      <c r="T11" s="10"/>
      <c r="U11" s="10"/>
      <c r="V11" s="9"/>
      <c r="W11" s="10"/>
    </row>
    <row r="12" spans="1:23" x14ac:dyDescent="0.25">
      <c r="A12" s="17"/>
      <c r="B12" s="18"/>
      <c r="C12" s="31" t="s">
        <v>95</v>
      </c>
      <c r="D12" s="31" t="s">
        <v>96</v>
      </c>
      <c r="E12" s="106">
        <v>285000</v>
      </c>
      <c r="F12" s="31">
        <v>330</v>
      </c>
      <c r="G12" s="16"/>
      <c r="H12" s="9"/>
      <c r="S12" s="10"/>
      <c r="T12" s="10"/>
      <c r="U12" s="10"/>
      <c r="V12" s="9"/>
      <c r="W12" s="10"/>
    </row>
    <row r="13" spans="1:23" x14ac:dyDescent="0.25">
      <c r="A13" s="17"/>
      <c r="B13" s="18"/>
      <c r="C13" s="29" t="s">
        <v>30</v>
      </c>
      <c r="D13" s="29"/>
      <c r="E13" s="107">
        <f>SUM(E9:E12)</f>
        <v>1048000</v>
      </c>
      <c r="F13" s="29">
        <f>SUM(F9:F12)</f>
        <v>980</v>
      </c>
      <c r="G13" s="16"/>
      <c r="H13" s="9"/>
      <c r="I13" s="8" t="s">
        <v>97</v>
      </c>
      <c r="S13" s="10"/>
      <c r="T13" s="10"/>
      <c r="U13" s="10"/>
      <c r="V13" s="9"/>
      <c r="W13" s="10"/>
    </row>
    <row r="14" spans="1:23" x14ac:dyDescent="0.25">
      <c r="A14" s="17"/>
      <c r="B14" s="18"/>
      <c r="C14" s="15"/>
      <c r="D14" s="15"/>
      <c r="E14" s="15"/>
      <c r="F14" s="15"/>
      <c r="G14" s="16"/>
      <c r="H14" s="9"/>
      <c r="I14" s="8" t="s">
        <v>98</v>
      </c>
      <c r="S14" s="10"/>
      <c r="T14" s="10"/>
      <c r="U14" s="10"/>
      <c r="V14" s="9"/>
      <c r="W14" s="10"/>
    </row>
    <row r="15" spans="1:23" x14ac:dyDescent="0.25">
      <c r="A15" s="21"/>
      <c r="B15" s="15"/>
      <c r="C15" s="15" t="s">
        <v>99</v>
      </c>
      <c r="D15" s="15"/>
      <c r="E15" s="15"/>
      <c r="F15" s="15"/>
      <c r="G15" s="16"/>
      <c r="H15" s="9"/>
      <c r="S15" s="10"/>
      <c r="T15" s="10"/>
      <c r="U15" s="10"/>
      <c r="V15" s="9"/>
      <c r="W15" s="10"/>
    </row>
    <row r="16" spans="1:23" x14ac:dyDescent="0.25">
      <c r="A16" s="21"/>
      <c r="B16" s="15"/>
      <c r="C16" s="15"/>
      <c r="D16" s="15"/>
      <c r="E16" s="15"/>
      <c r="F16" s="15"/>
      <c r="G16" s="16"/>
      <c r="H16" s="9"/>
      <c r="I16" s="7" t="s">
        <v>100</v>
      </c>
      <c r="S16" s="10"/>
      <c r="T16" s="10"/>
      <c r="U16" s="10"/>
      <c r="V16" s="9"/>
      <c r="W16" s="10"/>
    </row>
    <row r="17" spans="1:23" ht="45" x14ac:dyDescent="0.25">
      <c r="A17" s="21"/>
      <c r="B17" s="15"/>
      <c r="C17" s="54" t="s">
        <v>21</v>
      </c>
      <c r="D17" s="55" t="s">
        <v>101</v>
      </c>
      <c r="E17" s="108"/>
      <c r="F17" s="15"/>
      <c r="G17" s="16"/>
      <c r="H17" s="9"/>
      <c r="I17" s="75" t="s">
        <v>85</v>
      </c>
      <c r="J17" s="36" t="s">
        <v>21</v>
      </c>
      <c r="K17" s="64" t="s">
        <v>101</v>
      </c>
      <c r="L17" s="44" t="s">
        <v>102</v>
      </c>
      <c r="M17" s="37" t="s">
        <v>103</v>
      </c>
      <c r="S17" s="10"/>
      <c r="T17" s="10"/>
      <c r="U17" s="10"/>
      <c r="V17" s="9"/>
      <c r="W17" s="10"/>
    </row>
    <row r="18" spans="1:23" x14ac:dyDescent="0.25">
      <c r="A18" s="21"/>
      <c r="B18" s="15"/>
      <c r="C18" s="38" t="s">
        <v>26</v>
      </c>
      <c r="D18" s="109">
        <v>0.65</v>
      </c>
      <c r="E18" s="110"/>
      <c r="F18" s="15"/>
      <c r="G18" s="16"/>
      <c r="H18" s="9"/>
      <c r="I18" s="83" t="s">
        <v>90</v>
      </c>
      <c r="J18" s="101" t="s">
        <v>26</v>
      </c>
      <c r="K18" s="102">
        <f>(SUM($F$9:F9)/SUM($E$9:E9))/$M$8</f>
        <v>0.76200335206546388</v>
      </c>
      <c r="L18" s="69">
        <f>1-K18</f>
        <v>0.23799664793453612</v>
      </c>
      <c r="M18" s="103">
        <f>L18/$L$20</f>
        <v>2.6744757067413585</v>
      </c>
      <c r="S18" s="10"/>
      <c r="T18" s="10"/>
      <c r="U18" s="10"/>
      <c r="V18" s="9"/>
      <c r="W18" s="10"/>
    </row>
    <row r="19" spans="1:23" ht="15" customHeight="1" x14ac:dyDescent="0.25">
      <c r="A19" s="21"/>
      <c r="B19" s="15"/>
      <c r="C19" s="25" t="s">
        <v>38</v>
      </c>
      <c r="D19" s="111">
        <v>0.76</v>
      </c>
      <c r="E19" s="110"/>
      <c r="F19" s="15"/>
      <c r="G19" s="16"/>
      <c r="H19" s="9"/>
      <c r="I19" s="65" t="s">
        <v>104</v>
      </c>
      <c r="J19" s="46" t="s">
        <v>38</v>
      </c>
      <c r="K19" s="81">
        <f>(SUM($F$9:F10)/SUM($E$9:E10))/$M$8</f>
        <v>0.82484536464313496</v>
      </c>
      <c r="L19" s="72">
        <f t="shared" ref="L19:L20" si="0">1-K19</f>
        <v>0.17515463535686504</v>
      </c>
      <c r="M19" s="70">
        <f>L19/$L$20</f>
        <v>1.9682916597797149</v>
      </c>
      <c r="S19" s="10"/>
      <c r="T19" s="10"/>
      <c r="U19" s="10"/>
      <c r="V19" s="9"/>
      <c r="W19" s="10"/>
    </row>
    <row r="20" spans="1:23" x14ac:dyDescent="0.25">
      <c r="A20" s="21"/>
      <c r="B20" s="15"/>
      <c r="C20" s="26" t="s">
        <v>39</v>
      </c>
      <c r="D20" s="112">
        <v>0.86</v>
      </c>
      <c r="E20" s="110"/>
      <c r="F20" s="15"/>
      <c r="G20" s="16"/>
      <c r="H20" s="9"/>
      <c r="I20" s="88" t="s">
        <v>105</v>
      </c>
      <c r="J20" s="49" t="s">
        <v>39</v>
      </c>
      <c r="K20" s="104">
        <f>(SUM($F$9:F11)/SUM($E$9:E11))/$M$8</f>
        <v>0.91101184903843579</v>
      </c>
      <c r="L20" s="74">
        <f t="shared" si="0"/>
        <v>8.8988150961564205E-2</v>
      </c>
      <c r="M20" s="105">
        <f>L20/$L$20</f>
        <v>1</v>
      </c>
      <c r="S20" s="10"/>
      <c r="T20" s="10"/>
      <c r="U20" s="10"/>
      <c r="V20" s="9"/>
      <c r="W20" s="10"/>
    </row>
    <row r="21" spans="1:23" x14ac:dyDescent="0.25">
      <c r="A21" s="21"/>
      <c r="B21" s="15"/>
      <c r="C21" s="15"/>
      <c r="D21" s="15"/>
      <c r="E21" s="15"/>
      <c r="F21" s="15"/>
      <c r="G21" s="16"/>
      <c r="H21" s="9"/>
      <c r="I21" s="24"/>
      <c r="J21" s="81"/>
      <c r="S21" s="10"/>
      <c r="T21" s="10"/>
      <c r="U21" s="10"/>
      <c r="V21" s="9"/>
      <c r="W21" s="10"/>
    </row>
    <row r="22" spans="1:23" x14ac:dyDescent="0.25">
      <c r="A22" s="14" t="s">
        <v>7</v>
      </c>
      <c r="B22" s="15"/>
      <c r="C22" s="15" t="s">
        <v>110</v>
      </c>
      <c r="D22" s="15"/>
      <c r="E22" s="15"/>
      <c r="F22" s="15"/>
      <c r="G22" s="16"/>
      <c r="H22" s="9"/>
      <c r="I22" s="52" t="s">
        <v>106</v>
      </c>
      <c r="P22" s="10"/>
      <c r="Q22" s="10"/>
      <c r="R22" s="10"/>
      <c r="S22" s="10"/>
      <c r="T22" s="10"/>
      <c r="U22" s="10"/>
      <c r="V22" s="9"/>
      <c r="W22" s="10"/>
    </row>
    <row r="23" spans="1:23" ht="15" customHeight="1" thickBot="1" x14ac:dyDescent="0.3">
      <c r="A23" s="63"/>
      <c r="B23" s="22"/>
      <c r="C23" s="22" t="s">
        <v>111</v>
      </c>
      <c r="D23" s="22"/>
      <c r="E23" s="22"/>
      <c r="F23" s="22"/>
      <c r="G23" s="23"/>
      <c r="H23" s="9"/>
      <c r="I23" s="7" t="s">
        <v>107</v>
      </c>
      <c r="P23" s="10"/>
      <c r="Q23" s="10"/>
      <c r="R23" s="10"/>
      <c r="S23" s="10"/>
      <c r="T23" s="10"/>
      <c r="U23" s="10"/>
      <c r="V23" s="9"/>
      <c r="W23" s="10"/>
    </row>
    <row r="24" spans="1:23" ht="45" x14ac:dyDescent="0.25">
      <c r="H24" s="9"/>
      <c r="I24" s="35" t="s">
        <v>21</v>
      </c>
      <c r="J24" s="36" t="s">
        <v>101</v>
      </c>
      <c r="K24" s="44" t="s">
        <v>102</v>
      </c>
      <c r="L24" s="37" t="s">
        <v>103</v>
      </c>
      <c r="P24" s="10"/>
      <c r="Q24" s="10"/>
      <c r="R24" s="10"/>
      <c r="S24" s="10"/>
      <c r="T24" s="10"/>
      <c r="U24" s="10"/>
      <c r="V24" s="9"/>
      <c r="W24" s="10"/>
    </row>
    <row r="25" spans="1:23" ht="15" customHeight="1" x14ac:dyDescent="0.25">
      <c r="H25" s="9"/>
      <c r="I25" s="83" t="s">
        <v>26</v>
      </c>
      <c r="J25" s="69">
        <f>D18</f>
        <v>0.65</v>
      </c>
      <c r="K25" s="69">
        <f>1-J25</f>
        <v>0.35</v>
      </c>
      <c r="L25" s="103">
        <f t="shared" ref="L25:L26" si="1">K25/$K$27</f>
        <v>2.4999999999999996</v>
      </c>
      <c r="P25" s="10"/>
      <c r="Q25" s="10"/>
      <c r="R25" s="10"/>
      <c r="S25" s="10"/>
      <c r="T25" s="10"/>
      <c r="U25" s="10"/>
      <c r="V25" s="9"/>
      <c r="W25" s="10"/>
    </row>
    <row r="26" spans="1:23" ht="15" customHeight="1" x14ac:dyDescent="0.25">
      <c r="H26" s="9"/>
      <c r="I26" s="65" t="s">
        <v>38</v>
      </c>
      <c r="J26" s="72">
        <f>D19</f>
        <v>0.76</v>
      </c>
      <c r="K26" s="72">
        <f t="shared" ref="K26:K27" si="2">1-J26</f>
        <v>0.24</v>
      </c>
      <c r="L26" s="70">
        <f t="shared" si="1"/>
        <v>1.714285714285714</v>
      </c>
      <c r="P26" s="10"/>
      <c r="Q26" s="10"/>
      <c r="R26" s="10"/>
      <c r="S26" s="10"/>
      <c r="T26" s="10"/>
      <c r="U26" s="10"/>
      <c r="V26" s="9"/>
      <c r="W26" s="10"/>
    </row>
    <row r="27" spans="1:23" ht="15" customHeight="1" x14ac:dyDescent="0.25">
      <c r="H27" s="9"/>
      <c r="I27" s="88" t="s">
        <v>39</v>
      </c>
      <c r="J27" s="74">
        <f>D20</f>
        <v>0.86</v>
      </c>
      <c r="K27" s="74">
        <f t="shared" si="2"/>
        <v>0.14000000000000001</v>
      </c>
      <c r="L27" s="105">
        <f>K27/$K$27</f>
        <v>1</v>
      </c>
      <c r="P27" s="10"/>
      <c r="Q27" s="10"/>
      <c r="R27" s="10"/>
      <c r="S27" s="10"/>
      <c r="T27" s="10"/>
      <c r="U27" s="10"/>
      <c r="V27" s="9"/>
      <c r="W27" s="10"/>
    </row>
    <row r="28" spans="1:23" ht="15" customHeight="1" x14ac:dyDescent="0.25">
      <c r="H28" s="9"/>
      <c r="P28" s="10"/>
      <c r="Q28" s="10"/>
      <c r="R28" s="10"/>
      <c r="S28" s="10"/>
      <c r="T28" s="10"/>
      <c r="U28" s="10"/>
      <c r="V28" s="9"/>
      <c r="W28" s="10"/>
    </row>
    <row r="29" spans="1:23" x14ac:dyDescent="0.25">
      <c r="H29" s="9"/>
      <c r="I29" s="52" t="s">
        <v>108</v>
      </c>
      <c r="P29" s="10"/>
      <c r="Q29" s="10"/>
      <c r="R29" s="10"/>
      <c r="S29" s="10"/>
      <c r="T29" s="10"/>
      <c r="U29" s="10"/>
      <c r="V29" s="9"/>
      <c r="W29" s="10"/>
    </row>
    <row r="30" spans="1:23" x14ac:dyDescent="0.25">
      <c r="H30" s="9"/>
      <c r="I30" s="52" t="s">
        <v>109</v>
      </c>
      <c r="P30" s="10"/>
      <c r="Q30" s="10"/>
      <c r="R30" s="10"/>
      <c r="S30" s="10"/>
      <c r="T30" s="10"/>
      <c r="U30" s="10"/>
      <c r="V30" s="9"/>
      <c r="W30" s="10"/>
    </row>
    <row r="31" spans="1:23" x14ac:dyDescent="0.25">
      <c r="H31" s="9"/>
      <c r="P31" s="10"/>
      <c r="Q31" s="10"/>
      <c r="R31" s="10"/>
      <c r="S31" s="10"/>
      <c r="T31" s="10"/>
      <c r="U31" s="10"/>
      <c r="V31" s="9"/>
      <c r="W31" s="10"/>
    </row>
    <row r="32" spans="1:23" x14ac:dyDescent="0.25">
      <c r="H32" s="9"/>
      <c r="P32" s="10"/>
      <c r="Q32" s="10"/>
      <c r="R32" s="10"/>
      <c r="S32" s="10"/>
      <c r="T32" s="10"/>
      <c r="U32" s="10"/>
      <c r="V32" s="9"/>
      <c r="W32" s="10"/>
    </row>
    <row r="33" spans="1:23" x14ac:dyDescent="0.25">
      <c r="H33" s="9"/>
      <c r="P33" s="10"/>
      <c r="Q33" s="10"/>
      <c r="R33" s="10"/>
      <c r="S33" s="10"/>
      <c r="T33" s="10"/>
      <c r="U33" s="10"/>
      <c r="V33" s="9"/>
      <c r="W33" s="10"/>
    </row>
    <row r="34" spans="1:23" x14ac:dyDescent="0.25">
      <c r="H34" s="9"/>
      <c r="P34" s="10"/>
      <c r="Q34" s="10"/>
      <c r="R34" s="10"/>
      <c r="S34" s="10"/>
      <c r="T34" s="10"/>
      <c r="U34" s="10"/>
      <c r="V34" s="9"/>
      <c r="W34" s="10"/>
    </row>
    <row r="35" spans="1:23" x14ac:dyDescent="0.25">
      <c r="H35" s="9"/>
      <c r="P35" s="10"/>
      <c r="Q35" s="10"/>
      <c r="R35" s="10"/>
      <c r="S35" s="10"/>
      <c r="T35" s="10"/>
      <c r="U35" s="10"/>
      <c r="V35" s="9"/>
      <c r="W35" s="10"/>
    </row>
    <row r="36" spans="1:23" x14ac:dyDescent="0.25">
      <c r="H36" s="9"/>
      <c r="P36" s="10"/>
      <c r="Q36" s="10"/>
      <c r="R36" s="10"/>
      <c r="S36" s="10"/>
      <c r="T36" s="10"/>
      <c r="U36" s="10"/>
      <c r="V36" s="9"/>
      <c r="W36" s="10"/>
    </row>
    <row r="37" spans="1:23" x14ac:dyDescent="0.25">
      <c r="H37" s="9"/>
      <c r="P37" s="10"/>
      <c r="Q37" s="10"/>
      <c r="R37" s="10"/>
      <c r="S37" s="10"/>
      <c r="T37" s="10"/>
      <c r="U37" s="10"/>
      <c r="V37" s="9"/>
      <c r="W37" s="10"/>
    </row>
    <row r="38" spans="1:23" x14ac:dyDescent="0.25">
      <c r="H38" s="9"/>
      <c r="P38" s="10"/>
      <c r="Q38" s="10"/>
      <c r="R38" s="10"/>
      <c r="S38" s="10"/>
      <c r="T38" s="10"/>
      <c r="U38" s="10"/>
      <c r="V38" s="9"/>
      <c r="W38" s="10"/>
    </row>
    <row r="39" spans="1:23" x14ac:dyDescent="0.25">
      <c r="A39" s="10"/>
      <c r="B39" s="10"/>
      <c r="H39" s="9"/>
      <c r="P39" s="10"/>
      <c r="Q39" s="10"/>
      <c r="R39" s="10"/>
      <c r="S39" s="10"/>
      <c r="T39" s="10"/>
      <c r="U39" s="10"/>
      <c r="V39" s="9"/>
      <c r="W39" s="10"/>
    </row>
    <row r="40" spans="1:23" x14ac:dyDescent="0.25">
      <c r="H40" s="9"/>
      <c r="P40" s="10"/>
      <c r="Q40" s="10"/>
      <c r="R40" s="10"/>
      <c r="S40" s="10"/>
      <c r="T40" s="10"/>
      <c r="U40" s="10"/>
      <c r="V40" s="9"/>
      <c r="W40" s="10"/>
    </row>
    <row r="41" spans="1:23" x14ac:dyDescent="0.25">
      <c r="H41" s="9"/>
      <c r="P41" s="10"/>
      <c r="Q41" s="10"/>
      <c r="R41" s="10"/>
      <c r="S41" s="10"/>
      <c r="T41" s="10"/>
      <c r="U41" s="10"/>
      <c r="V41" s="9"/>
      <c r="W41" s="10"/>
    </row>
    <row r="42" spans="1:23" x14ac:dyDescent="0.25">
      <c r="H42" s="9"/>
      <c r="P42" s="10"/>
      <c r="Q42" s="10"/>
      <c r="R42" s="10"/>
      <c r="S42" s="10"/>
      <c r="T42" s="10"/>
      <c r="U42" s="10"/>
      <c r="V42" s="9"/>
      <c r="W42" s="10"/>
    </row>
    <row r="43" spans="1:23" x14ac:dyDescent="0.25">
      <c r="H43" s="9"/>
      <c r="P43" s="10"/>
      <c r="Q43" s="10"/>
      <c r="R43" s="10"/>
      <c r="S43" s="10"/>
      <c r="T43" s="10"/>
      <c r="U43" s="10"/>
      <c r="V43" s="9"/>
      <c r="W43" s="10"/>
    </row>
    <row r="44" spans="1:23" x14ac:dyDescent="0.25">
      <c r="H44" s="9"/>
      <c r="P44" s="10"/>
      <c r="Q44" s="10"/>
      <c r="R44" s="10"/>
      <c r="S44" s="10"/>
      <c r="T44" s="10"/>
      <c r="U44" s="10"/>
      <c r="V44" s="9"/>
      <c r="W44" s="10"/>
    </row>
    <row r="45" spans="1:23" x14ac:dyDescent="0.25">
      <c r="H45" s="9"/>
      <c r="P45" s="10"/>
      <c r="Q45" s="10"/>
      <c r="R45" s="10"/>
      <c r="S45" s="10"/>
      <c r="T45" s="10"/>
      <c r="U45" s="10"/>
      <c r="V45" s="9"/>
      <c r="W45" s="10"/>
    </row>
    <row r="46" spans="1:23" x14ac:dyDescent="0.25">
      <c r="H46" s="9"/>
      <c r="P46" s="10"/>
      <c r="Q46" s="10"/>
      <c r="R46" s="10"/>
      <c r="S46" s="10"/>
      <c r="T46" s="10"/>
      <c r="U46" s="10"/>
      <c r="V46" s="9"/>
      <c r="W46" s="10"/>
    </row>
    <row r="47" spans="1:23" x14ac:dyDescent="0.25">
      <c r="H47" s="9"/>
      <c r="P47" s="10"/>
      <c r="Q47" s="10"/>
      <c r="R47" s="10"/>
      <c r="S47" s="10"/>
      <c r="T47" s="10"/>
      <c r="U47" s="10"/>
      <c r="V47" s="9"/>
      <c r="W47" s="10"/>
    </row>
    <row r="48" spans="1:23" x14ac:dyDescent="0.25">
      <c r="H48" s="9"/>
      <c r="P48" s="10"/>
      <c r="Q48" s="10"/>
      <c r="R48" s="10"/>
      <c r="S48" s="10"/>
      <c r="T48" s="10"/>
      <c r="U48" s="10"/>
      <c r="V48" s="9"/>
      <c r="W48" s="10"/>
    </row>
    <row r="49" spans="8:23" x14ac:dyDescent="0.25">
      <c r="H49" s="9"/>
      <c r="P49" s="10"/>
      <c r="Q49" s="10"/>
      <c r="R49" s="10"/>
      <c r="S49" s="10"/>
      <c r="T49" s="10"/>
      <c r="U49" s="10"/>
      <c r="V49" s="9"/>
      <c r="W49" s="10"/>
    </row>
  </sheetData>
  <sheetProtection algorithmName="SHA-512" hashValue="NKObrKMnhs0PW2inXgRWot+AZ9Ik+Hk/x10rEOHau4TQ2Nl3QwKslUEKFHabsvzEX4NhRau+kFbuF7+jw1uxtQ==" saltValue="fzPUwYZIZOPtFflGciKFzg==" spinCount="100000" sheet="1" objects="1" scenarios="1" formatCells="0" formatColumns="0" formatRows="0"/>
  <hyperlinks>
    <hyperlink ref="G1" location="TOC!A1" display="Return to TOC" xr:uid="{FD9D9C38-AFEF-4724-AFB1-2F2F4415328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TOC</vt:lpstr>
      <vt:lpstr>W-Bailey-Simon1</vt:lpstr>
      <vt:lpstr>W-Bailey-Simon2</vt:lpstr>
      <vt:lpstr>W-Bailey-Simon3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2022-01-17T20:33:05Z</dcterms:modified>
</cp:coreProperties>
</file>