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D88E1733-3700-43B9-9078-A863A1135569}" xr6:coauthVersionLast="47" xr6:coauthVersionMax="47" xr10:uidLastSave="{00000000-0000-0000-0000-000000000000}"/>
  <bookViews>
    <workbookView xWindow="1776" yWindow="1776" windowWidth="17280" windowHeight="8964" xr2:uid="{E5E47C2A-CB7B-4DFD-9733-DC985EEB6B82}"/>
  </bookViews>
  <sheets>
    <sheet name="TOC" sheetId="1" r:id="rId1"/>
    <sheet name="Bailey-Simon1" sheetId="43" r:id="rId2"/>
    <sheet name="Bailey-Simon2" sheetId="44" r:id="rId3"/>
    <sheet name="Bailey-Simon3" sheetId="45" r:id="rId4"/>
    <sheet name="Bailey-Simon4" sheetId="46" r:id="rId5"/>
    <sheet name="Bailey-Simon5" sheetId="47" r:id="rId6"/>
    <sheet name="Bailey-Simon6" sheetId="48" r:id="rId7"/>
    <sheet name="Bailey-Simon7" sheetId="49" r:id="rId8"/>
    <sheet name="Bailey-Simon8" sheetId="50" r:id="rId9"/>
    <sheet name="Bailey-Simon9" sheetId="51" r:id="rId10"/>
  </sheets>
  <calcPr calcId="181029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7" i="51" l="1"/>
  <c r="L44" i="51"/>
  <c r="K42" i="51"/>
  <c r="K41" i="51"/>
  <c r="J36" i="51"/>
  <c r="L32" i="51"/>
  <c r="J29" i="51"/>
  <c r="J26" i="51"/>
  <c r="J14" i="51" l="1"/>
  <c r="J13" i="51"/>
  <c r="J12" i="51"/>
  <c r="J11" i="51"/>
  <c r="J10" i="51"/>
  <c r="D15" i="51"/>
  <c r="M11" i="50"/>
  <c r="M10" i="50"/>
  <c r="M9" i="50"/>
  <c r="L11" i="50"/>
  <c r="L10" i="50"/>
  <c r="L9" i="50"/>
  <c r="K11" i="50"/>
  <c r="K10" i="50"/>
  <c r="K9" i="50"/>
  <c r="J12" i="50"/>
  <c r="J11" i="50"/>
  <c r="J10" i="50"/>
  <c r="J9" i="50"/>
  <c r="E16" i="50" l="1"/>
  <c r="D16" i="50"/>
  <c r="C16" i="50"/>
  <c r="R34" i="49"/>
  <c r="R33" i="49"/>
  <c r="R32" i="49"/>
  <c r="Q34" i="49"/>
  <c r="Q33" i="49"/>
  <c r="Q32" i="49"/>
  <c r="P34" i="49"/>
  <c r="P33" i="49"/>
  <c r="P32" i="49"/>
  <c r="O35" i="49"/>
  <c r="O34" i="49"/>
  <c r="O33" i="49"/>
  <c r="O32" i="49"/>
  <c r="L36" i="49"/>
  <c r="K36" i="49"/>
  <c r="L35" i="49"/>
  <c r="L34" i="49"/>
  <c r="L33" i="49"/>
  <c r="L32" i="49"/>
  <c r="K35" i="49"/>
  <c r="K34" i="49"/>
  <c r="K33" i="49"/>
  <c r="K32" i="49"/>
  <c r="N26" i="49"/>
  <c r="M26" i="49"/>
  <c r="L26" i="49"/>
  <c r="K26" i="49"/>
  <c r="N23" i="49"/>
  <c r="N24" i="49"/>
  <c r="N25" i="49"/>
  <c r="M25" i="49"/>
  <c r="M24" i="49"/>
  <c r="M23" i="49"/>
  <c r="L25" i="49"/>
  <c r="L24" i="49"/>
  <c r="L23" i="49"/>
  <c r="K25" i="49"/>
  <c r="K24" i="49"/>
  <c r="K23" i="49"/>
  <c r="N22" i="49"/>
  <c r="M22" i="49"/>
  <c r="L22" i="49"/>
  <c r="K22" i="49"/>
  <c r="J26" i="49"/>
  <c r="J25" i="49"/>
  <c r="J24" i="49"/>
  <c r="J23" i="49"/>
  <c r="N19" i="49"/>
  <c r="N18" i="49"/>
  <c r="N17" i="49"/>
  <c r="N16" i="49"/>
  <c r="M19" i="49"/>
  <c r="M18" i="49"/>
  <c r="M17" i="49"/>
  <c r="M16" i="49"/>
  <c r="L19" i="49"/>
  <c r="L18" i="49"/>
  <c r="L17" i="49"/>
  <c r="L16" i="49"/>
  <c r="K19" i="49"/>
  <c r="K18" i="49"/>
  <c r="K17" i="49"/>
  <c r="K16" i="49"/>
  <c r="J19" i="49"/>
  <c r="J18" i="49"/>
  <c r="J17" i="49"/>
  <c r="J16" i="49"/>
  <c r="K35" i="48" l="1"/>
  <c r="K32" i="48"/>
  <c r="M18" i="48" l="1"/>
  <c r="M15" i="48"/>
  <c r="M14" i="48"/>
  <c r="K23" i="48"/>
  <c r="M12" i="48"/>
  <c r="M9" i="48"/>
  <c r="M8" i="48"/>
  <c r="L9" i="48"/>
  <c r="L8" i="48"/>
  <c r="K10" i="48"/>
  <c r="K9" i="48"/>
  <c r="K8" i="48"/>
  <c r="F14" i="49" l="1"/>
  <c r="E14" i="49"/>
  <c r="D14" i="49"/>
  <c r="C14" i="49"/>
  <c r="C14" i="48"/>
  <c r="D14" i="48"/>
  <c r="K47" i="47" l="1"/>
  <c r="O36" i="47"/>
  <c r="N36" i="47"/>
  <c r="K45" i="47"/>
  <c r="L43" i="47" s="1"/>
  <c r="M43" i="47" s="1"/>
  <c r="L44" i="47"/>
  <c r="M44" i="47" s="1"/>
  <c r="N44" i="47" s="1"/>
  <c r="K44" i="47"/>
  <c r="K43" i="47"/>
  <c r="O38" i="47"/>
  <c r="O37" i="47"/>
  <c r="O35" i="47"/>
  <c r="N38" i="47"/>
  <c r="N37" i="47"/>
  <c r="N35" i="47"/>
  <c r="M38" i="47"/>
  <c r="M37" i="47"/>
  <c r="M36" i="47"/>
  <c r="M35" i="47"/>
  <c r="L36" i="47"/>
  <c r="L37" i="47"/>
  <c r="L38" i="47"/>
  <c r="L35" i="47"/>
  <c r="K36" i="47"/>
  <c r="K37" i="47"/>
  <c r="K38" i="47"/>
  <c r="K35" i="47"/>
  <c r="K25" i="47"/>
  <c r="K24" i="47"/>
  <c r="M16" i="47"/>
  <c r="N16" i="47" s="1"/>
  <c r="L16" i="47"/>
  <c r="L15" i="47"/>
  <c r="M15" i="47" s="1"/>
  <c r="N15" i="47" s="1"/>
  <c r="K17" i="47"/>
  <c r="K16" i="47"/>
  <c r="K15" i="47"/>
  <c r="C15" i="47"/>
  <c r="D15" i="47"/>
  <c r="E15" i="47"/>
  <c r="M21" i="46"/>
  <c r="N21" i="46"/>
  <c r="M22" i="46"/>
  <c r="N22" i="46"/>
  <c r="N20" i="46"/>
  <c r="M20" i="46"/>
  <c r="L21" i="46"/>
  <c r="L22" i="46"/>
  <c r="L20" i="46"/>
  <c r="K21" i="46"/>
  <c r="K22" i="46"/>
  <c r="K13" i="46"/>
  <c r="K12" i="46"/>
  <c r="K11" i="46"/>
  <c r="K20" i="46"/>
  <c r="M20" i="45"/>
  <c r="M21" i="45"/>
  <c r="M19" i="45"/>
  <c r="L20" i="45"/>
  <c r="L21" i="45"/>
  <c r="L19" i="45"/>
  <c r="K20" i="45"/>
  <c r="K21" i="45"/>
  <c r="K19" i="45"/>
  <c r="N13" i="45"/>
  <c r="N12" i="45"/>
  <c r="N11" i="45"/>
  <c r="M12" i="45"/>
  <c r="M13" i="45"/>
  <c r="M11" i="45"/>
  <c r="L13" i="45"/>
  <c r="L12" i="45"/>
  <c r="L11" i="45"/>
  <c r="K14" i="45"/>
  <c r="K12" i="45"/>
  <c r="K13" i="45"/>
  <c r="K11" i="45"/>
  <c r="N43" i="47" l="1"/>
  <c r="D15" i="45" l="1"/>
  <c r="E15" i="45"/>
  <c r="L19" i="44"/>
  <c r="L20" i="44"/>
  <c r="N15" i="44"/>
  <c r="N14" i="44"/>
  <c r="M15" i="44"/>
  <c r="M14" i="44"/>
  <c r="L16" i="44"/>
  <c r="L15" i="44"/>
  <c r="L14" i="44"/>
  <c r="D13" i="44"/>
  <c r="C13" i="44"/>
  <c r="F19" i="43"/>
  <c r="F18" i="43"/>
  <c r="F17" i="43"/>
  <c r="F16" i="43"/>
  <c r="F15" i="43"/>
  <c r="G15" i="43" s="1"/>
  <c r="L15" i="43"/>
  <c r="M15" i="43" s="1"/>
  <c r="N15" i="43" s="1"/>
  <c r="L16" i="43"/>
  <c r="M16" i="43" s="1"/>
  <c r="N16" i="43" s="1"/>
  <c r="L14" i="43"/>
  <c r="M14" i="43" s="1"/>
  <c r="K16" i="43"/>
  <c r="K15" i="43"/>
  <c r="K14" i="43"/>
  <c r="G16" i="43"/>
  <c r="G17" i="43"/>
  <c r="G18" i="43"/>
  <c r="G19" i="43"/>
  <c r="E19" i="43"/>
  <c r="D19" i="43"/>
  <c r="C19" i="43"/>
  <c r="N14" i="43" l="1"/>
</calcChain>
</file>

<file path=xl/sharedStrings.xml><?xml version="1.0" encoding="utf-8"?>
<sst xmlns="http://schemas.openxmlformats.org/spreadsheetml/2006/main" count="629" uniqueCount="322">
  <si>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</si>
  <si>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</si>
  <si>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</si>
  <si>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</si>
  <si>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</si>
  <si>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</si>
  <si>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</si>
  <si>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</si>
  <si>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</si>
  <si>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Solution</t>
  </si>
  <si>
    <t>Exam 8: Bailey &amp; Simon</t>
  </si>
  <si>
    <t>Bailey.Simon</t>
  </si>
  <si>
    <t>a.)</t>
  </si>
  <si>
    <t>b.)</t>
  </si>
  <si>
    <t>Total</t>
  </si>
  <si>
    <t>c.)</t>
  </si>
  <si>
    <t>2+</t>
  </si>
  <si>
    <t>Earned Premium</t>
  </si>
  <si>
    <t>Group</t>
  </si>
  <si>
    <t>A</t>
  </si>
  <si>
    <t>B</t>
  </si>
  <si>
    <t>None</t>
  </si>
  <si>
    <t>Credibility</t>
  </si>
  <si>
    <t>Bailey-Simon1</t>
  </si>
  <si>
    <t>Bailey-Simon2</t>
  </si>
  <si>
    <t>Bailey-Simon3</t>
  </si>
  <si>
    <t>2000 Exam 9 Q32</t>
  </si>
  <si>
    <t>Based on Bailey and Simon's "An Actuarial Note on the Credibility of</t>
  </si>
  <si>
    <t>Experience of a Single Private Passenger Car" and the table below,</t>
  </si>
  <si>
    <t>answer the following:</t>
  </si>
  <si>
    <t>Private Passenger Automobile Liability – Non-Farmers</t>
  </si>
  <si>
    <t>Class 3 – Business Use</t>
  </si>
  <si>
    <t>Merit</t>
  </si>
  <si>
    <t>Rating</t>
  </si>
  <si>
    <t>Earned</t>
  </si>
  <si>
    <t>Car Years</t>
  </si>
  <si>
    <t xml:space="preserve">Premium </t>
  </si>
  <si>
    <t>at Present</t>
  </si>
  <si>
    <t>B Rates</t>
  </si>
  <si>
    <t xml:space="preserve">Number </t>
  </si>
  <si>
    <t>of Claims</t>
  </si>
  <si>
    <t>Incurred</t>
  </si>
  <si>
    <t>Claim</t>
  </si>
  <si>
    <t>Frequency</t>
  </si>
  <si>
    <t>per $1,000</t>
  </si>
  <si>
    <t>of Premium</t>
  </si>
  <si>
    <t>Relative</t>
  </si>
  <si>
    <t>X</t>
  </si>
  <si>
    <t>Y</t>
  </si>
  <si>
    <t>Class A – Three or more years claim free</t>
  </si>
  <si>
    <t>Class X – Two year claim free</t>
  </si>
  <si>
    <t>Class Y – One year claim free</t>
  </si>
  <si>
    <t>Class B – Zero years claim free</t>
  </si>
  <si>
    <t>a.) Calculate the credibilities for a single private passenger car for one or more,</t>
  </si>
  <si>
    <t>two or more, and three or more years claim-free.</t>
  </si>
  <si>
    <t>b.) Briefly describe the relationship that Bailey &amp; Simon expect between the</t>
  </si>
  <si>
    <t>three credibilities from part a.) above.</t>
  </si>
  <si>
    <t xml:space="preserve">c.) Do the credibilities in part a.) above follow the relationship described in </t>
  </si>
  <si>
    <t>part b.) above? Briefly explain why or why not.</t>
  </si>
  <si>
    <t>We will assume it is appropriate to use earned premium as the exposure base.</t>
  </si>
  <si>
    <t>R is the ratio of actual to expected losses for the preceding term.</t>
  </si>
  <si>
    <t>Z is the credibility assigned to the risk.</t>
  </si>
  <si>
    <t>For risks with merit rating A, X, or Y, there were no claims in the preceding term, so R = 0.</t>
  </si>
  <si>
    <t>Set Mod = relative frequency</t>
  </si>
  <si>
    <t>Years</t>
  </si>
  <si>
    <t>3+</t>
  </si>
  <si>
    <t>1+</t>
  </si>
  <si>
    <t>Z = 1 - Mod</t>
  </si>
  <si>
    <t>Claim-Free</t>
  </si>
  <si>
    <t>Bailey &amp; Simon expected the credibilities to increase in proportion to the number of years</t>
  </si>
  <si>
    <t>no risks enter or leave the class.</t>
  </si>
  <si>
    <t>of experience if the chance of accidents remains constant for the individual risks and</t>
  </si>
  <si>
    <t>The 3+ and 2+ relative credibilities are much less than 3 and 2 respectively so the expected</t>
  </si>
  <si>
    <t xml:space="preserve">relationship is not followed. </t>
  </si>
  <si>
    <t xml:space="preserve">This could be due to risks entering or leaving the class, or the chance of an accident </t>
  </si>
  <si>
    <t>occurring is changing for the individual risks.</t>
  </si>
  <si>
    <t>Calculate the credibility and premium</t>
  </si>
  <si>
    <t>2008 Exam 9 Q5</t>
  </si>
  <si>
    <t xml:space="preserve">A liability insurer collects the following data for a particular class of </t>
  </si>
  <si>
    <t>Private Passenger Automobile risks:</t>
  </si>
  <si>
    <t>Exposures</t>
  </si>
  <si>
    <t>Losses ($)</t>
  </si>
  <si>
    <t xml:space="preserve">2+ </t>
  </si>
  <si>
    <t>Assume the following:</t>
  </si>
  <si>
    <t>Base rate per exposure</t>
  </si>
  <si>
    <t>• An experience rating factor is the only factor applied to the base rate.</t>
  </si>
  <si>
    <t>a.) Calculate the credibility of an exposure that is accident free for 1 or more years.</t>
  </si>
  <si>
    <t>b.) Calculate the premium for an exposure that is accident free for 2 or more years.</t>
  </si>
  <si>
    <t>Since we're not given information about premiums we use earned exposures as the exposure base.</t>
  </si>
  <si>
    <t>For risks with 2+ years or 1 year claim-free, there were no claims in the preceding term, so R = 0.</t>
  </si>
  <si>
    <t>Set Mod = relative pure premium</t>
  </si>
  <si>
    <t>Pure Premium</t>
  </si>
  <si>
    <t>This is a slight twist on the usual frequency approach outlined by Bailey &amp; Simon</t>
  </si>
  <si>
    <t>Premium = Base Rate * Experience Modification</t>
  </si>
  <si>
    <t>Because we set the mod equal to the relative pure premium</t>
  </si>
  <si>
    <t>Mod</t>
  </si>
  <si>
    <t>Premium</t>
  </si>
  <si>
    <t>2011 Exam 8 Q1</t>
  </si>
  <si>
    <t>Discuss relative credibility</t>
  </si>
  <si>
    <t>An insurance company is using a merit rating plan for drivers in two states.</t>
  </si>
  <si>
    <t>Number of</t>
  </si>
  <si>
    <t>Accident-Free</t>
  </si>
  <si>
    <t>Claims</t>
  </si>
  <si>
    <t>Group B Rates ($)</t>
  </si>
  <si>
    <t>State S has the following claims experience:</t>
  </si>
  <si>
    <t>State T has the following relative claim frequencies for accident-free experience.</t>
  </si>
  <si>
    <t>Relative Claim</t>
  </si>
  <si>
    <t xml:space="preserve">Frequencies </t>
  </si>
  <si>
    <t>to Total</t>
  </si>
  <si>
    <t>3 or more</t>
  </si>
  <si>
    <t>2 or more</t>
  </si>
  <si>
    <t>1 or more</t>
  </si>
  <si>
    <t>Assuming that no new risks enter or leave either state, use relative credibility to explain</t>
  </si>
  <si>
    <t>which state has more variation in an individual insured's probability of an accident.</t>
  </si>
  <si>
    <t>State S</t>
  </si>
  <si>
    <t>Claim Free</t>
  </si>
  <si>
    <t>We'll focus on risks with at least one year of claim free experience because we lack information about group B for State T.</t>
  </si>
  <si>
    <t>For claim-free groups set R = 0.</t>
  </si>
  <si>
    <t>Set the mod = relative frequency</t>
  </si>
  <si>
    <t>State T</t>
  </si>
  <si>
    <t>State S has relative credibilities which are much closer to the 1,2,3 ratio expected by Bailey &amp; Simon than State T does.</t>
  </si>
  <si>
    <t>We're told neither state has no new risks enter or leave the state, so State T must have more variation in an</t>
  </si>
  <si>
    <t>individual insured's probability of an accident.</t>
  </si>
  <si>
    <t>2012 Exam 8 Q6</t>
  </si>
  <si>
    <t>Choose an appropriate exposure base</t>
  </si>
  <si>
    <t>An insurance company has a private passenger auto book of business</t>
  </si>
  <si>
    <t>with the following claims experience:</t>
  </si>
  <si>
    <t>Territory</t>
  </si>
  <si>
    <t>Last Accident</t>
  </si>
  <si>
    <t>at Present Rates</t>
  </si>
  <si>
    <t>since Last Accident</t>
  </si>
  <si>
    <t>for Two Years</t>
  </si>
  <si>
    <t>Since</t>
  </si>
  <si>
    <t>Car</t>
  </si>
  <si>
    <t>Number</t>
  </si>
  <si>
    <t xml:space="preserve">of </t>
  </si>
  <si>
    <t>Loss</t>
  </si>
  <si>
    <t>Choose an appropriate exposure base for calculating credibility.</t>
  </si>
  <si>
    <t>Justify your selection.</t>
  </si>
  <si>
    <t>We'll use Hazam's conditions to justify our choice of exposure base.</t>
  </si>
  <si>
    <r>
      <rPr>
        <u/>
        <sz val="11"/>
        <color theme="1"/>
        <rFont val="Calibri"/>
        <family val="2"/>
        <scheme val="minor"/>
      </rPr>
      <t>Check 1</t>
    </r>
    <r>
      <rPr>
        <sz val="11"/>
        <color theme="1"/>
        <rFont val="Calibri"/>
        <family val="2"/>
        <scheme val="minor"/>
      </rPr>
      <t>: Territory Loss Ratios</t>
    </r>
  </si>
  <si>
    <t>Loss Ratio</t>
  </si>
  <si>
    <t>All territories have the same loss ratio so Hazam's first condition is met.</t>
  </si>
  <si>
    <r>
      <rPr>
        <u/>
        <sz val="11"/>
        <color theme="1"/>
        <rFont val="Calibri"/>
        <family val="2"/>
        <scheme val="minor"/>
      </rPr>
      <t>Check 2</t>
    </r>
    <r>
      <rPr>
        <sz val="11"/>
        <color theme="1"/>
        <rFont val="Calibri"/>
        <family val="2"/>
        <scheme val="minor"/>
      </rPr>
      <t>: High Frequency Territories</t>
    </r>
  </si>
  <si>
    <t>Avg. Prem.</t>
  </si>
  <si>
    <t>Ranks</t>
  </si>
  <si>
    <t>We will assume all premiums are at Group B rates in addition to being on-levelled.</t>
  </si>
  <si>
    <t>Territory 3 has the highest frequency but the lowest average premium.</t>
  </si>
  <si>
    <t>So high frequency territories aren't also high average premium territories.</t>
  </si>
  <si>
    <t>Hence, it is more appropriate to use earned car years as the exposure base.</t>
  </si>
  <si>
    <t>2014 Exam 8 Q5</t>
  </si>
  <si>
    <t>Calculate the claim-free credibilities</t>
  </si>
  <si>
    <t xml:space="preserve">The following data shows the experience of a merit rating plan for </t>
  </si>
  <si>
    <t>a specific state.</t>
  </si>
  <si>
    <t>($000)</t>
  </si>
  <si>
    <t>of Incurred</t>
  </si>
  <si>
    <t>No other rating variables are applicable</t>
  </si>
  <si>
    <t>a.) The typical exposure base used to develop the merit rating plan is</t>
  </si>
  <si>
    <t xml:space="preserve">earned premium. Briefly discuss two assumptions in selecting this </t>
  </si>
  <si>
    <t>exposure base.</t>
  </si>
  <si>
    <t>b.) Calculate the ratio of credibility for an exposure with two or more years</t>
  </si>
  <si>
    <t>accident-free experience to one or more years accident-free experience.</t>
  </si>
  <si>
    <t>c.) Calculate the premium for an exposure that is accident free for</t>
  </si>
  <si>
    <t>two or more years.</t>
  </si>
  <si>
    <t>Hazam's conditions</t>
  </si>
  <si>
    <t>1. Territory differentials must be proper (all have the same loss ratio thereabouts).</t>
  </si>
  <si>
    <t>2. High frequency territories must also be high average premium territories.</t>
  </si>
  <si>
    <t xml:space="preserve">If these are not met then it is better to use earned exposures as the exposure base rather than </t>
  </si>
  <si>
    <t>earned premium at present group B rates.</t>
  </si>
  <si>
    <t>Free</t>
  </si>
  <si>
    <t>Since we lack information about territories, we cannot check Hazam's conditions here.</t>
  </si>
  <si>
    <t>As such, we will assume it is appropriate to use earned premium as the exposure base as this is the typical base.</t>
  </si>
  <si>
    <t>Alice: "You probably could have gotten full credit if you used earned car years as the exposure base provided you</t>
  </si>
  <si>
    <t>said something along the lines of we're not told if the earned premium is both on-levelled and at group B rates."</t>
  </si>
  <si>
    <t>Premium =  Base Rate * Experience Mod</t>
  </si>
  <si>
    <t>Mod =</t>
  </si>
  <si>
    <t>Premium =</t>
  </si>
  <si>
    <t>(at group B rates)</t>
  </si>
  <si>
    <t>Alice: "Another way you could approach this problem is by assuming the given earned premiums at on-levelled (at present rates)</t>
  </si>
  <si>
    <t>but not at group B rates. Here's how you could go about it."</t>
  </si>
  <si>
    <t>Earned Premium = Base Rate * Group Differential * Exposure</t>
  </si>
  <si>
    <t>We want to back out the group differential so all premiums are at group B rates (0 years accident-free).</t>
  </si>
  <si>
    <t>Differential</t>
  </si>
  <si>
    <t xml:space="preserve">Rebased to </t>
  </si>
  <si>
    <t>0 Years</t>
  </si>
  <si>
    <t>Premium at</t>
  </si>
  <si>
    <t>Group B rates</t>
  </si>
  <si>
    <t>Alice: "The experience mod accounts for the group differentials."</t>
  </si>
  <si>
    <t>2015 Exam 8 Q1</t>
  </si>
  <si>
    <t>An actuary is evaluating a merit rating plan for private passenger cars.</t>
  </si>
  <si>
    <t>Given the following:</t>
  </si>
  <si>
    <t xml:space="preserve">Number of </t>
  </si>
  <si>
    <t>• Frequency varies by territory</t>
  </si>
  <si>
    <t>• State law prohibts reflecting territory differences in rating.</t>
  </si>
  <si>
    <t>• Annual claims for an individual driver follow a Poisson distribution.</t>
  </si>
  <si>
    <t>• Claim cost distributions are similar across all drivers.</t>
  </si>
  <si>
    <t>a.) Identify one potential issue with the exposure base used.</t>
  </si>
  <si>
    <t>Briefly explain whether or not earned premium would be a better choice.</t>
  </si>
  <si>
    <t xml:space="preserve">b.) Calculate the credibility of one driver with one or more year's </t>
  </si>
  <si>
    <t>accident-free experience.</t>
  </si>
  <si>
    <t>c.) Calculate the credibility of one driver with 0 accident-free years.</t>
  </si>
  <si>
    <t>2016 Exam 8 Q1</t>
  </si>
  <si>
    <t>Variation in the experience of an individual insured</t>
  </si>
  <si>
    <t>A group of insureds have different expected claim frequencies.</t>
  </si>
  <si>
    <r>
      <t xml:space="preserve">The number of insureds claim-free for the past </t>
    </r>
    <r>
      <rPr>
        <i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years is as follows:</t>
    </r>
  </si>
  <si>
    <t>Expected</t>
  </si>
  <si>
    <t xml:space="preserve">Claim </t>
  </si>
  <si>
    <t>Determine whether the variation of an individual insured's chance</t>
  </si>
  <si>
    <t>for an accident changes over time.</t>
  </si>
  <si>
    <r>
      <rPr>
        <i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years claim-free</t>
    </r>
  </si>
  <si>
    <t>2017 Exam 8 Q3</t>
  </si>
  <si>
    <t>Calculate the relative credibility</t>
  </si>
  <si>
    <t>The following data shows the experience of a merit rating plan for</t>
  </si>
  <si>
    <t>private passenger vehicles. The merit rating plan uses multiple</t>
  </si>
  <si>
    <t>rating variables, including territory.</t>
  </si>
  <si>
    <t>(000s)</t>
  </si>
  <si>
    <t>Calculate the credibility associated with the individual insureds</t>
  </si>
  <si>
    <t xml:space="preserve">Since rating on territory is prohibited by state law, it is not appropriate to use earned premiums at present group 0 rates </t>
  </si>
  <si>
    <t>for the exposure base because the territory differentials are unlikely to be proper.</t>
  </si>
  <si>
    <t>Class (expected) frequency =</t>
  </si>
  <si>
    <t>Since we're modeling using a Poisson distribution we have E[N] = lambda = expected frequency</t>
  </si>
  <si>
    <t>Lambda =</t>
  </si>
  <si>
    <t>We set the mod equal to the relative claim frequency</t>
  </si>
  <si>
    <t>R = 0 for risks with at least one accident-free year.</t>
  </si>
  <si>
    <t>Let Group 0 be the set of risks with 0 accident-free years.</t>
  </si>
  <si>
    <t>Group 0 frequency =</t>
  </si>
  <si>
    <t>Relative Group 0 frequency =</t>
  </si>
  <si>
    <t>Set the mod equal to the relative frequency</t>
  </si>
  <si>
    <t>Group 0 Mod =</t>
  </si>
  <si>
    <t>A risk in Group 0 is known to have 0 claim-free years, so had at least one claim.</t>
  </si>
  <si>
    <t>In order to find Z we must determine the value of R which is the ratio of the Group 0 expected frequency to the expected class frequency.</t>
  </si>
  <si>
    <t>P(0 claims) = e^-Lambda</t>
  </si>
  <si>
    <t>P(at least 1 claim) = 1 - e^-Lambda</t>
  </si>
  <si>
    <t>Hence the expected number of claims for a risk in Group 0 is N*Lambda / [N * (1 - e^-Lambda)] = Lambda / (1 - e^-Lambda)</t>
  </si>
  <si>
    <t>But R is the ratio of the expected Group 0 frequency to the class frequency E[N]=Lambda</t>
  </si>
  <si>
    <t>So R = 1 / ( 1- e^-Lambda)</t>
  </si>
  <si>
    <t>R =</t>
  </si>
  <si>
    <t>Solving for Z yields</t>
  </si>
  <si>
    <t>Z =</t>
  </si>
  <si>
    <t>Given N risks we expect N*E[N] = N*Lambda risks to have a claim when using a Poisson distribution.</t>
  </si>
  <si>
    <t>This question is quite ambiguous. We observe the data for each expected claim frequency always decreases over time.</t>
  </si>
  <si>
    <t xml:space="preserve">Thus we will interpret 47,500 for expected claim frequency 0.05 to mean 47,500 risks with expected claim frequency 0.05 </t>
  </si>
  <si>
    <t xml:space="preserve">have at least 1 year claim free. Then 45,000 of those have at least 2 years claim free, i.e. 2,500 had a claim between one </t>
  </si>
  <si>
    <t>and two years ago.</t>
  </si>
  <si>
    <t>Relating this back to the Bailey &amp; Simon paper, 3 years claim-free corresponds to Group A and differencing successive</t>
  </si>
  <si>
    <t>columns gives the number of risks in groups X, Y, and B respectively.</t>
  </si>
  <si>
    <t>The next ambiguity is whether to test for individual variation on a total basis or for each expected claim frequency group.</t>
  </si>
  <si>
    <t>The examiner's report suggests the CAS was only looking for you to test on a total basis.</t>
  </si>
  <si>
    <t>Let A denote 3+ years claim-free, X exactly 2 years claim free, Y exactly 1 year claim free, and B 0 years claim free.</t>
  </si>
  <si>
    <t>Freq</t>
  </si>
  <si>
    <t>From this we can calculate the number of claims in each group</t>
  </si>
  <si>
    <t># Claims</t>
  </si>
  <si>
    <t>Now we can reformat the data to make it look like our usual Bailey &amp; Simon questions.</t>
  </si>
  <si>
    <t>insured's chance of an accident.</t>
  </si>
  <si>
    <t xml:space="preserve">Since the relative credibilities are close to 1, 2, 3 we conclude there is no variation over time in the individual </t>
  </si>
  <si>
    <t>within the group but in a way that the overall mix remains stable. We could repeat the analysis for each expected claim</t>
  </si>
  <si>
    <t>Alice: "This is referring to the group as a whole. It's entirely possible that risks are switching between expected claim frequencies</t>
  </si>
  <si>
    <t>frequency to see if the result still holds."</t>
  </si>
  <si>
    <t>($000s)</t>
  </si>
  <si>
    <t>5 or More</t>
  </si>
  <si>
    <t>3 and 4</t>
  </si>
  <si>
    <t>1 and 2</t>
  </si>
  <si>
    <t>C</t>
  </si>
  <si>
    <t>Avg. Premium</t>
  </si>
  <si>
    <t>a.) Recommend and justify an exposure base for this merit rating plan.</t>
  </si>
  <si>
    <t>b.) Calculate the relative credibility of an exposure that has been three</t>
  </si>
  <si>
    <t>or more years accident-free using the exposure base from part a.) above.</t>
  </si>
  <si>
    <t>Territory C has the highest claim frequency but not the highest average premium.</t>
  </si>
  <si>
    <t>As such, maldistribution exists and it is better to use earned car years as the exposure</t>
  </si>
  <si>
    <t>base rather than earned premium.</t>
  </si>
  <si>
    <t>5+</t>
  </si>
  <si>
    <t>An insurance company has a private passenger auto book of</t>
  </si>
  <si>
    <t>business with the following claims experience:</t>
  </si>
  <si>
    <t>Premiums</t>
  </si>
  <si>
    <t>Current</t>
  </si>
  <si>
    <t>Merit Rating</t>
  </si>
  <si>
    <t>Factor</t>
  </si>
  <si>
    <t>2018 Exam 8 Q3</t>
  </si>
  <si>
    <t>63,000 + C</t>
  </si>
  <si>
    <t>Credibility for the new policy period for an insured with 0 claim-free years.</t>
  </si>
  <si>
    <t>λ parameter for claim counts which follow a Poisson distribution.</t>
  </si>
  <si>
    <t>a.) Calculate C, the number of claims incurred for Group B.</t>
  </si>
  <si>
    <t>b.) Calculate the merit rating factor for an exposure that is accident-free for two or</t>
  </si>
  <si>
    <t>more years for the new policy period.</t>
  </si>
  <si>
    <t>c.) Briefly explain two circumstances under which using earned premium as the</t>
  </si>
  <si>
    <t>exposure base would not correct for maldistribution.</t>
  </si>
  <si>
    <t>Since we're not told earned premiums are at present Group B rates and we're given the</t>
  </si>
  <si>
    <t>current merit rating factors, we should adjust the earned premiums before using.</t>
  </si>
  <si>
    <t>Since we're not given information about the earned car years we will assume it is appropriate</t>
  </si>
  <si>
    <t>to use earned premiums as the exposure base.</t>
  </si>
  <si>
    <t>EP at Present</t>
  </si>
  <si>
    <t>Group B Rates</t>
  </si>
  <si>
    <t>A risk in Group B is known to have 0 claim-free years, so had at least one claim.</t>
  </si>
  <si>
    <t>Hence the expected number of claims for a risk in Group B is N*Lambda / [N * (1 - e^-Lambda)] = Lambda / (1 - e^-Lambda)</t>
  </si>
  <si>
    <t>But R is the ratio of the expected Group B frequency to the class frequency E[N]=Lambda</t>
  </si>
  <si>
    <t xml:space="preserve">R = </t>
  </si>
  <si>
    <t>From here we can solve for the Group B mod</t>
  </si>
  <si>
    <t>Reversing our usual Bailey &amp; Simon process, we know the relative frequency for Group B is equal to its experience mod</t>
  </si>
  <si>
    <t>Group B relative frequency =</t>
  </si>
  <si>
    <t>But the Group B relative frequency is also given by (C / 200,000,000) / [( 63,000 + C) / 815,000,000]</t>
  </si>
  <si>
    <t>Solving for C yields</t>
  </si>
  <si>
    <t>C =</t>
  </si>
  <si>
    <t>The desired merit rating factor is therefore the ratio of the mod for Group A +X to the mod for Group B</t>
  </si>
  <si>
    <t>Accident-free for 2+ years is Group A+X. The merit rating factors are relative to Group B in this setup.</t>
  </si>
  <si>
    <t>Group A+X frequency</t>
  </si>
  <si>
    <t>Group B frequency</t>
  </si>
  <si>
    <t>Group A+X Relative Frequency</t>
  </si>
  <si>
    <t>Merit rating factor = Group A+X mod / Group B mod =</t>
  </si>
  <si>
    <t>Hazam's Conditions</t>
  </si>
  <si>
    <t>1.) When high frequency territories are not also high average premium territories.</t>
  </si>
  <si>
    <t>2.) When territory loss ratios are not proper (i.e. approximately equal).</t>
  </si>
  <si>
    <t>When either of these conditions arise it is not appropriate to use earned premium as the exposure base.</t>
  </si>
  <si>
    <t>Calculate the merit rating factor</t>
  </si>
  <si>
    <t>Bailey-Simon4</t>
  </si>
  <si>
    <t>Bailey-Simon5</t>
  </si>
  <si>
    <t>Bailey-Simon6</t>
  </si>
  <si>
    <t>Bailey-Simon7</t>
  </si>
  <si>
    <t>Bailey-Simon8</t>
  </si>
  <si>
    <t>Bailey-Simon9</t>
  </si>
  <si>
    <t>Calculate the credibilities for claim-free years</t>
  </si>
  <si>
    <t>Discuss the relative credibility</t>
  </si>
  <si>
    <t>Problem Set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</si>
</sst>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#,##0_);[Red]\(&quot;$&quot;#,##0\)"/>
    <numFmt numFmtId="8" formatCode="&quot;$&quot;#,##0.00_);[Red]\(&quot;$&quot;#,##0.00\)"/>
    <numFmt numFmtId="164" formatCode="0.000"/>
    <numFmt numFmtId="165" formatCode="0.0000"/>
    <numFmt numFmtId="166" formatCode="0.00000"/>
    <numFmt numFmtId="167" formatCode="0.0%"/>
    <numFmt numFmtId="168" formatCode="&quot;$&quot;#,##0.000_);[Red]\(&quot;$&quot;#,##0.000\)"/>
    <numFmt numFmtId="169" formatCode="0.00000000"/>
    <numFmt numFmtId="170" formatCode="0.0000000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11"/>
      <color theme="4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9" fontId="9" fillId="0" borderId="0" applyFont="0" applyFill="0" applyBorder="0" applyAlignment="0" applyProtection="0"/>
  </cellStyleXfs>
  <cellXfs count="174">
    <xf numFmtId="0" fontId="0" fillId="0" borderId="0" xfId="0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1" fillId="3" borderId="2" xfId="0" applyFont="1" applyFill="1" applyBorder="1" applyProtection="1">
      <protection locked="0"/>
    </xf>
    <xf numFmtId="0" fontId="0" fillId="3" borderId="3" xfId="0" applyFill="1" applyBorder="1" applyProtection="1">
      <protection locked="0"/>
    </xf>
    <xf numFmtId="0" fontId="5" fillId="3" borderId="3" xfId="0" applyFont="1" applyFill="1" applyBorder="1" applyProtection="1">
      <protection locked="0"/>
    </xf>
    <xf numFmtId="0" fontId="1" fillId="3" borderId="5" xfId="0" applyFont="1" applyFill="1" applyBorder="1" applyProtection="1">
      <protection locked="0"/>
    </xf>
    <xf numFmtId="0" fontId="0" fillId="3" borderId="6" xfId="0" applyFill="1" applyBorder="1" applyProtection="1">
      <protection locked="0"/>
    </xf>
    <xf numFmtId="3" fontId="0" fillId="3" borderId="5" xfId="0" applyNumberFormat="1" applyFill="1" applyBorder="1" applyProtection="1">
      <protection locked="0"/>
    </xf>
    <xf numFmtId="3" fontId="0" fillId="3" borderId="6" xfId="0" applyNumberFormat="1" applyFill="1" applyBorder="1" applyProtection="1">
      <protection locked="0"/>
    </xf>
    <xf numFmtId="3" fontId="1" fillId="3" borderId="5" xfId="0" applyNumberFormat="1" applyFont="1" applyFill="1" applyBorder="1" applyProtection="1">
      <protection locked="0"/>
    </xf>
    <xf numFmtId="0" fontId="0" fillId="3" borderId="6" xfId="0" applyFill="1" applyBorder="1"/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3" borderId="14" xfId="0" applyFill="1" applyBorder="1" applyAlignment="1" applyProtection="1">
      <alignment horizontal="center"/>
      <protection locked="0"/>
    </xf>
    <xf numFmtId="0" fontId="0" fillId="3" borderId="20" xfId="0" applyFill="1" applyBorder="1" applyAlignment="1" applyProtection="1">
      <alignment horizontal="center"/>
      <protection locked="0"/>
    </xf>
    <xf numFmtId="0" fontId="0" fillId="0" borderId="22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3" fontId="0" fillId="0" borderId="15" xfId="0" applyNumberFormat="1" applyBorder="1" applyAlignment="1">
      <alignment horizontal="center"/>
    </xf>
    <xf numFmtId="3" fontId="0" fillId="0" borderId="16" xfId="0" applyNumberFormat="1" applyBorder="1" applyAlignment="1">
      <alignment horizontal="center"/>
    </xf>
    <xf numFmtId="3" fontId="0" fillId="0" borderId="17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3" borderId="0" xfId="0" applyFill="1" applyProtection="1">
      <protection locked="0"/>
    </xf>
    <xf numFmtId="3" fontId="0" fillId="3" borderId="0" xfId="0" applyNumberFormat="1" applyFill="1" applyProtection="1">
      <protection locked="0"/>
    </xf>
    <xf numFmtId="0" fontId="0" fillId="3" borderId="0" xfId="0" applyFill="1"/>
    <xf numFmtId="0" fontId="0" fillId="3" borderId="0" xfId="0" applyFill="1" applyAlignment="1">
      <alignment horizontal="centerContinuous"/>
    </xf>
    <xf numFmtId="0" fontId="0" fillId="3" borderId="12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3" fontId="0" fillId="3" borderId="15" xfId="0" applyNumberFormat="1" applyFill="1" applyBorder="1" applyAlignment="1">
      <alignment horizontal="center"/>
    </xf>
    <xf numFmtId="6" fontId="0" fillId="3" borderId="21" xfId="0" applyNumberFormat="1" applyFill="1" applyBorder="1" applyAlignment="1">
      <alignment horizontal="center"/>
    </xf>
    <xf numFmtId="164" fontId="0" fillId="3" borderId="13" xfId="0" applyNumberFormat="1" applyFill="1" applyBorder="1" applyAlignment="1">
      <alignment horizontal="center"/>
    </xf>
    <xf numFmtId="3" fontId="0" fillId="3" borderId="16" xfId="0" applyNumberFormat="1" applyFill="1" applyBorder="1" applyAlignment="1">
      <alignment horizontal="center"/>
    </xf>
    <xf numFmtId="6" fontId="0" fillId="3" borderId="0" xfId="0" applyNumberFormat="1" applyFill="1" applyAlignment="1">
      <alignment horizontal="center"/>
    </xf>
    <xf numFmtId="164" fontId="0" fillId="3" borderId="10" xfId="0" applyNumberFormat="1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3" fontId="0" fillId="3" borderId="17" xfId="0" applyNumberFormat="1" applyFill="1" applyBorder="1" applyAlignment="1">
      <alignment horizontal="center"/>
    </xf>
    <xf numFmtId="6" fontId="0" fillId="3" borderId="1" xfId="0" applyNumberFormat="1" applyFill="1" applyBorder="1" applyAlignment="1">
      <alignment horizontal="center"/>
    </xf>
    <xf numFmtId="164" fontId="0" fillId="3" borderId="22" xfId="0" applyNumberFormat="1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3" fontId="0" fillId="3" borderId="11" xfId="0" applyNumberFormat="1" applyFill="1" applyBorder="1" applyAlignment="1">
      <alignment horizontal="center"/>
    </xf>
    <xf numFmtId="6" fontId="0" fillId="3" borderId="23" xfId="0" applyNumberFormat="1" applyFill="1" applyBorder="1" applyAlignment="1">
      <alignment horizontal="center"/>
    </xf>
    <xf numFmtId="164" fontId="0" fillId="3" borderId="19" xfId="0" applyNumberFormat="1" applyFill="1" applyBorder="1" applyAlignment="1">
      <alignment horizontal="center"/>
    </xf>
    <xf numFmtId="0" fontId="0" fillId="3" borderId="0" xfId="0" applyFill="1" applyAlignment="1">
      <alignment horizontal="left"/>
    </xf>
    <xf numFmtId="0" fontId="0" fillId="3" borderId="7" xfId="0" applyFill="1" applyBorder="1"/>
    <xf numFmtId="0" fontId="0" fillId="3" borderId="8" xfId="0" applyFill="1" applyBorder="1" applyAlignment="1">
      <alignment horizontal="left"/>
    </xf>
    <xf numFmtId="0" fontId="0" fillId="3" borderId="8" xfId="0" applyFill="1" applyBorder="1"/>
    <xf numFmtId="0" fontId="0" fillId="3" borderId="9" xfId="0" applyFill="1" applyBorder="1"/>
    <xf numFmtId="0" fontId="1" fillId="3" borderId="0" xfId="0" applyFont="1" applyFill="1" applyAlignment="1" applyProtection="1">
      <alignment horizontal="centerContinuous"/>
      <protection locked="0"/>
    </xf>
    <xf numFmtId="164" fontId="0" fillId="3" borderId="15" xfId="0" applyNumberFormat="1" applyFill="1" applyBorder="1" applyAlignment="1">
      <alignment horizontal="center"/>
    </xf>
    <xf numFmtId="164" fontId="0" fillId="3" borderId="16" xfId="0" applyNumberFormat="1" applyFill="1" applyBorder="1" applyAlignment="1">
      <alignment horizontal="center"/>
    </xf>
    <xf numFmtId="164" fontId="0" fillId="3" borderId="17" xfId="0" applyNumberFormat="1" applyFill="1" applyBorder="1" applyAlignment="1">
      <alignment horizontal="center"/>
    </xf>
    <xf numFmtId="164" fontId="0" fillId="3" borderId="11" xfId="0" applyNumberFormat="1" applyFill="1" applyBorder="1" applyAlignment="1">
      <alignment horizontal="center"/>
    </xf>
    <xf numFmtId="164" fontId="0" fillId="2" borderId="10" xfId="0" applyNumberFormat="1" applyFill="1" applyBorder="1" applyAlignment="1">
      <alignment horizontal="center"/>
    </xf>
    <xf numFmtId="164" fontId="0" fillId="2" borderId="22" xfId="0" applyNumberFormat="1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7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3" borderId="12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horizontal="center"/>
      <protection locked="0"/>
    </xf>
    <xf numFmtId="3" fontId="0" fillId="3" borderId="10" xfId="0" applyNumberFormat="1" applyFill="1" applyBorder="1" applyAlignment="1">
      <alignment horizontal="center"/>
    </xf>
    <xf numFmtId="3" fontId="0" fillId="3" borderId="19" xfId="0" applyNumberFormat="1" applyFill="1" applyBorder="1" applyAlignment="1">
      <alignment horizontal="center"/>
    </xf>
    <xf numFmtId="6" fontId="0" fillId="3" borderId="0" xfId="0" applyNumberFormat="1" applyFill="1"/>
    <xf numFmtId="0" fontId="0" fillId="2" borderId="0" xfId="0" applyFill="1"/>
    <xf numFmtId="0" fontId="8" fillId="0" borderId="0" xfId="0" applyFont="1"/>
    <xf numFmtId="6" fontId="0" fillId="2" borderId="0" xfId="0" applyNumberFormat="1" applyFill="1"/>
    <xf numFmtId="0" fontId="0" fillId="0" borderId="19" xfId="0" applyBorder="1" applyAlignment="1">
      <alignment horizontal="center"/>
    </xf>
    <xf numFmtId="2" fontId="0" fillId="0" borderId="15" xfId="0" applyNumberFormat="1" applyBorder="1" applyAlignment="1">
      <alignment horizontal="center"/>
    </xf>
    <xf numFmtId="0" fontId="0" fillId="3" borderId="0" xfId="0" applyFill="1" applyAlignment="1" applyProtection="1">
      <alignment horizontal="left"/>
      <protection locked="0"/>
    </xf>
    <xf numFmtId="0" fontId="0" fillId="3" borderId="11" xfId="0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2" fontId="0" fillId="3" borderId="15" xfId="0" applyNumberFormat="1" applyFill="1" applyBorder="1" applyAlignment="1">
      <alignment horizontal="center"/>
    </xf>
    <xf numFmtId="0" fontId="10" fillId="0" borderId="0" xfId="0" applyFont="1"/>
    <xf numFmtId="165" fontId="0" fillId="0" borderId="0" xfId="0" applyNumberFormat="1"/>
    <xf numFmtId="165" fontId="0" fillId="0" borderId="0" xfId="0" applyNumberFormat="1" applyAlignment="1">
      <alignment horizontal="center"/>
    </xf>
    <xf numFmtId="164" fontId="0" fillId="0" borderId="10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3" xfId="0" applyBorder="1" applyAlignment="1">
      <alignment horizontal="center"/>
    </xf>
    <xf numFmtId="166" fontId="0" fillId="0" borderId="16" xfId="0" applyNumberFormat="1" applyBorder="1" applyAlignment="1">
      <alignment horizontal="center"/>
    </xf>
    <xf numFmtId="166" fontId="0" fillId="0" borderId="11" xfId="0" applyNumberFormat="1" applyBorder="1" applyAlignment="1">
      <alignment horizontal="center"/>
    </xf>
    <xf numFmtId="165" fontId="0" fillId="0" borderId="16" xfId="0" applyNumberFormat="1" applyBorder="1" applyAlignment="1">
      <alignment horizontal="center"/>
    </xf>
    <xf numFmtId="0" fontId="10" fillId="0" borderId="0" xfId="0" applyFont="1" applyAlignment="1">
      <alignment horizontal="center"/>
    </xf>
    <xf numFmtId="164" fontId="0" fillId="0" borderId="13" xfId="0" applyNumberFormat="1" applyBorder="1" applyAlignment="1">
      <alignment horizontal="center"/>
    </xf>
    <xf numFmtId="2" fontId="0" fillId="0" borderId="16" xfId="0" applyNumberFormat="1" applyBorder="1" applyAlignment="1">
      <alignment horizontal="center"/>
    </xf>
    <xf numFmtId="2" fontId="0" fillId="0" borderId="17" xfId="0" applyNumberFormat="1" applyBorder="1" applyAlignment="1">
      <alignment horizontal="center"/>
    </xf>
    <xf numFmtId="164" fontId="0" fillId="0" borderId="22" xfId="0" applyNumberFormat="1" applyBorder="1" applyAlignment="1">
      <alignment horizontal="center"/>
    </xf>
    <xf numFmtId="6" fontId="0" fillId="0" borderId="0" xfId="0" applyNumberFormat="1"/>
    <xf numFmtId="3" fontId="0" fillId="0" borderId="0" xfId="0" applyNumberFormat="1" applyAlignment="1">
      <alignment horizontal="center"/>
    </xf>
    <xf numFmtId="3" fontId="0" fillId="0" borderId="1" xfId="0" applyNumberFormat="1" applyBorder="1" applyAlignment="1">
      <alignment horizontal="center"/>
    </xf>
    <xf numFmtId="6" fontId="0" fillId="3" borderId="10" xfId="0" applyNumberFormat="1" applyFill="1" applyBorder="1" applyAlignment="1">
      <alignment horizontal="center"/>
    </xf>
    <xf numFmtId="6" fontId="0" fillId="3" borderId="22" xfId="0" applyNumberFormat="1" applyFill="1" applyBorder="1" applyAlignment="1">
      <alignment horizontal="center"/>
    </xf>
    <xf numFmtId="167" fontId="0" fillId="0" borderId="15" xfId="2" applyNumberFormat="1" applyFont="1" applyBorder="1" applyAlignment="1">
      <alignment horizontal="center"/>
    </xf>
    <xf numFmtId="167" fontId="0" fillId="0" borderId="16" xfId="2" applyNumberFormat="1" applyFont="1" applyBorder="1" applyAlignment="1">
      <alignment horizontal="center"/>
    </xf>
    <xf numFmtId="167" fontId="0" fillId="0" borderId="17" xfId="2" applyNumberFormat="1" applyFont="1" applyBorder="1" applyAlignment="1">
      <alignment horizontal="center"/>
    </xf>
    <xf numFmtId="0" fontId="0" fillId="0" borderId="18" xfId="0" applyBorder="1" applyAlignment="1">
      <alignment horizontal="centerContinuous"/>
    </xf>
    <xf numFmtId="0" fontId="0" fillId="0" borderId="19" xfId="0" applyBorder="1" applyAlignment="1">
      <alignment horizontal="centerContinuous"/>
    </xf>
    <xf numFmtId="6" fontId="0" fillId="0" borderId="16" xfId="0" applyNumberFormat="1" applyBorder="1" applyAlignment="1">
      <alignment horizontal="center"/>
    </xf>
    <xf numFmtId="6" fontId="0" fillId="0" borderId="17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22" xfId="0" applyNumberFormat="1" applyBorder="1" applyAlignment="1">
      <alignment horizontal="center"/>
    </xf>
    <xf numFmtId="0" fontId="0" fillId="3" borderId="17" xfId="0" quotePrefix="1" applyFill="1" applyBorder="1" applyAlignment="1">
      <alignment horizontal="center"/>
    </xf>
    <xf numFmtId="3" fontId="0" fillId="3" borderId="22" xfId="0" applyNumberFormat="1" applyFill="1" applyBorder="1" applyAlignment="1">
      <alignment horizontal="center"/>
    </xf>
    <xf numFmtId="165" fontId="0" fillId="0" borderId="11" xfId="0" applyNumberFormat="1" applyBorder="1" applyAlignment="1">
      <alignment horizontal="center"/>
    </xf>
    <xf numFmtId="165" fontId="0" fillId="2" borderId="10" xfId="0" applyNumberFormat="1" applyFill="1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169" fontId="0" fillId="0" borderId="16" xfId="0" applyNumberFormat="1" applyBorder="1" applyAlignment="1">
      <alignment horizontal="center"/>
    </xf>
    <xf numFmtId="169" fontId="0" fillId="0" borderId="11" xfId="0" applyNumberFormat="1" applyBorder="1" applyAlignment="1">
      <alignment horizontal="center"/>
    </xf>
    <xf numFmtId="168" fontId="0" fillId="0" borderId="0" xfId="0" applyNumberFormat="1"/>
    <xf numFmtId="3" fontId="0" fillId="0" borderId="21" xfId="0" applyNumberFormat="1" applyBorder="1" applyAlignment="1">
      <alignment horizontal="center"/>
    </xf>
    <xf numFmtId="2" fontId="0" fillId="0" borderId="21" xfId="0" applyNumberFormat="1" applyBorder="1" applyAlignment="1">
      <alignment horizontal="center"/>
    </xf>
    <xf numFmtId="3" fontId="0" fillId="0" borderId="13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1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8" fontId="0" fillId="2" borderId="0" xfId="0" applyNumberFormat="1" applyFill="1"/>
    <xf numFmtId="0" fontId="0" fillId="3" borderId="21" xfId="0" applyFill="1" applyBorder="1"/>
    <xf numFmtId="0" fontId="0" fillId="3" borderId="13" xfId="0" applyFill="1" applyBorder="1"/>
    <xf numFmtId="0" fontId="0" fillId="3" borderId="10" xfId="0" applyFill="1" applyBorder="1" applyAlignment="1">
      <alignment horizontal="centerContinuous"/>
    </xf>
    <xf numFmtId="3" fontId="0" fillId="3" borderId="21" xfId="0" applyNumberFormat="1" applyFill="1" applyBorder="1" applyAlignment="1">
      <alignment horizontal="center"/>
    </xf>
    <xf numFmtId="3" fontId="0" fillId="3" borderId="13" xfId="0" applyNumberFormat="1" applyFill="1" applyBorder="1" applyAlignment="1">
      <alignment horizontal="center"/>
    </xf>
    <xf numFmtId="3" fontId="0" fillId="3" borderId="0" xfId="0" applyNumberFormat="1" applyFill="1" applyAlignment="1">
      <alignment horizontal="center"/>
    </xf>
    <xf numFmtId="3" fontId="0" fillId="3" borderId="1" xfId="0" applyNumberFormat="1" applyFill="1" applyBorder="1" applyAlignment="1">
      <alignment horizontal="center"/>
    </xf>
    <xf numFmtId="3" fontId="0" fillId="3" borderId="23" xfId="0" applyNumberFormat="1" applyFill="1" applyBorder="1" applyAlignment="1">
      <alignment horizontal="center"/>
    </xf>
    <xf numFmtId="0" fontId="0" fillId="3" borderId="15" xfId="0" applyFill="1" applyBorder="1" applyAlignment="1" applyProtection="1">
      <alignment horizontal="center"/>
      <protection locked="0"/>
    </xf>
    <xf numFmtId="0" fontId="0" fillId="3" borderId="16" xfId="0" applyFill="1" applyBorder="1" applyAlignment="1" applyProtection="1">
      <alignment horizontal="center"/>
      <protection locked="0"/>
    </xf>
    <xf numFmtId="0" fontId="0" fillId="3" borderId="17" xfId="0" applyFill="1" applyBorder="1" applyAlignment="1" applyProtection="1">
      <alignment horizontal="center"/>
      <protection locked="0"/>
    </xf>
    <xf numFmtId="0" fontId="0" fillId="3" borderId="23" xfId="0" applyFill="1" applyBorder="1" applyAlignment="1">
      <alignment horizontal="center"/>
    </xf>
    <xf numFmtId="164" fontId="0" fillId="0" borderId="0" xfId="0" applyNumberFormat="1"/>
    <xf numFmtId="165" fontId="0" fillId="0" borderId="15" xfId="0" applyNumberFormat="1" applyBorder="1" applyAlignment="1">
      <alignment horizontal="center"/>
    </xf>
    <xf numFmtId="165" fontId="0" fillId="0" borderId="17" xfId="0" applyNumberFormat="1" applyBorder="1" applyAlignment="1">
      <alignment horizontal="center"/>
    </xf>
    <xf numFmtId="10" fontId="0" fillId="2" borderId="0" xfId="2" applyNumberFormat="1" applyFont="1" applyFill="1" applyAlignment="1">
      <alignment horizontal="center"/>
    </xf>
    <xf numFmtId="10" fontId="0" fillId="0" borderId="13" xfId="2" applyNumberFormat="1" applyFont="1" applyBorder="1" applyAlignment="1">
      <alignment horizontal="center"/>
    </xf>
    <xf numFmtId="10" fontId="0" fillId="2" borderId="22" xfId="2" applyNumberFormat="1" applyFont="1" applyFill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9" xfId="0" applyNumberFormat="1" applyBorder="1" applyAlignment="1">
      <alignment horizontal="center"/>
    </xf>
    <xf numFmtId="0" fontId="12" fillId="0" borderId="0" xfId="0" applyFont="1"/>
    <xf numFmtId="164" fontId="0" fillId="0" borderId="21" xfId="0" applyNumberFormat="1" applyBorder="1" applyAlignment="1">
      <alignment horizontal="center"/>
    </xf>
    <xf numFmtId="164" fontId="0" fillId="2" borderId="13" xfId="0" applyNumberFormat="1" applyFill="1" applyBorder="1" applyAlignment="1">
      <alignment horizontal="center"/>
    </xf>
    <xf numFmtId="3" fontId="0" fillId="0" borderId="23" xfId="0" applyNumberFormat="1" applyBorder="1" applyAlignment="1">
      <alignment horizontal="center"/>
    </xf>
    <xf numFmtId="0" fontId="0" fillId="0" borderId="23" xfId="0" applyBorder="1"/>
    <xf numFmtId="0" fontId="0" fillId="0" borderId="19" xfId="0" applyBorder="1"/>
    <xf numFmtId="2" fontId="0" fillId="3" borderId="16" xfId="0" applyNumberFormat="1" applyFill="1" applyBorder="1" applyAlignment="1">
      <alignment horizontal="center"/>
    </xf>
    <xf numFmtId="2" fontId="0" fillId="3" borderId="17" xfId="0" applyNumberFormat="1" applyFill="1" applyBorder="1" applyAlignment="1">
      <alignment horizontal="center"/>
    </xf>
    <xf numFmtId="0" fontId="13" fillId="3" borderId="0" xfId="0" applyFont="1" applyFill="1"/>
    <xf numFmtId="3" fontId="0" fillId="2" borderId="0" xfId="0" applyNumberFormat="1" applyFill="1" applyAlignment="1">
      <alignment horizontal="center"/>
    </xf>
    <xf numFmtId="170" fontId="0" fillId="0" borderId="0" xfId="0" applyNumberFormat="1"/>
    <xf numFmtId="165" fontId="0" fillId="2" borderId="0" xfId="0" applyNumberFormat="1" applyFill="1" applyAlignment="1">
      <alignment horizontal="center"/>
    </xf>
    <xf numFmtId="0" fontId="3" fillId="0" borderId="0" xfId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3" borderId="3" xfId="1" applyFill="1" applyBorder="1" applyAlignment="1" applyProtection="1">
      <alignment horizontal="right"/>
      <protection locked="0"/>
    </xf>
    <xf numFmtId="0" fontId="3" fillId="3" borderId="4" xfId="1" applyFill="1" applyBorder="1" applyAlignment="1" applyProtection="1">
      <alignment horizontal="right"/>
      <protection locked="0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28575</xdr:colOff>
      <xdr:row>3</xdr:row>
      <xdr:rowOff>4762</xdr:rowOff>
    </xdr:from>
    <xdr:ext cx="148694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AD7AADD-9EC5-6FBB-3B61-B1DF5594E469}"/>
                </a:ext>
              </a:extLst>
            </xdr:cNvPr>
            <xdr:cNvSpPr txBox="1"/>
          </xdr:nvSpPr>
          <xdr:spPr>
            <a:xfrm>
              <a:off x="5886450" y="576262"/>
              <a:ext cx="14869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𝑀𝑜𝑑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. 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𝑍𝑅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⋅1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AD7AADD-9EC5-6FBB-3B61-B1DF5594E469}"/>
                </a:ext>
              </a:extLst>
            </xdr:cNvPr>
            <xdr:cNvSpPr txBox="1"/>
          </xdr:nvSpPr>
          <xdr:spPr>
            <a:xfrm>
              <a:off x="5886450" y="576262"/>
              <a:ext cx="14869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𝑀𝑜𝑑. =𝑍𝑅+(1−𝑍)⋅1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3</xdr:row>
      <xdr:rowOff>0</xdr:rowOff>
    </xdr:from>
    <xdr:ext cx="148694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3EA3F08-F093-47A5-95E5-624873E3EA00}"/>
                </a:ext>
              </a:extLst>
            </xdr:cNvPr>
            <xdr:cNvSpPr txBox="1"/>
          </xdr:nvSpPr>
          <xdr:spPr>
            <a:xfrm>
              <a:off x="6257925" y="571500"/>
              <a:ext cx="14869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𝑀𝑜𝑑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. 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𝑍𝑅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⋅1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3EA3F08-F093-47A5-95E5-624873E3EA00}"/>
                </a:ext>
              </a:extLst>
            </xdr:cNvPr>
            <xdr:cNvSpPr txBox="1"/>
          </xdr:nvSpPr>
          <xdr:spPr>
            <a:xfrm>
              <a:off x="6257925" y="571500"/>
              <a:ext cx="14869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𝑀𝑜𝑑. =𝑍𝑅+(1−𝑍)⋅1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0</xdr:colOff>
      <xdr:row>2</xdr:row>
      <xdr:rowOff>38100</xdr:rowOff>
    </xdr:from>
    <xdr:ext cx="148694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ED1C9FFA-7539-4D6E-8EE8-677D75C62AFA}"/>
                </a:ext>
              </a:extLst>
            </xdr:cNvPr>
            <xdr:cNvSpPr txBox="1"/>
          </xdr:nvSpPr>
          <xdr:spPr>
            <a:xfrm>
              <a:off x="6505575" y="419100"/>
              <a:ext cx="14869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𝑀𝑜𝑑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. 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𝑍𝑅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⋅1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ED1C9FFA-7539-4D6E-8EE8-677D75C62AFA}"/>
                </a:ext>
              </a:extLst>
            </xdr:cNvPr>
            <xdr:cNvSpPr txBox="1"/>
          </xdr:nvSpPr>
          <xdr:spPr>
            <a:xfrm>
              <a:off x="6505575" y="419100"/>
              <a:ext cx="14869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𝑀𝑜𝑑. =𝑍𝑅+(1−𝑍)⋅1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22860</xdr:colOff>
      <xdr:row>4</xdr:row>
      <xdr:rowOff>15240</xdr:rowOff>
    </xdr:from>
    <xdr:ext cx="148694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818A0ACC-60DB-4218-98DA-7551C2F85939}"/>
                </a:ext>
              </a:extLst>
            </xdr:cNvPr>
            <xdr:cNvSpPr txBox="1"/>
          </xdr:nvSpPr>
          <xdr:spPr>
            <a:xfrm>
              <a:off x="9128760" y="746760"/>
              <a:ext cx="14869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𝑀𝑜𝑑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. 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𝑍𝑅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⋅1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818A0ACC-60DB-4218-98DA-7551C2F85939}"/>
                </a:ext>
              </a:extLst>
            </xdr:cNvPr>
            <xdr:cNvSpPr txBox="1"/>
          </xdr:nvSpPr>
          <xdr:spPr>
            <a:xfrm>
              <a:off x="9128760" y="746760"/>
              <a:ext cx="14869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𝑀𝑜𝑑. =𝑍𝑅+(1−𝑍)⋅1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251460</xdr:colOff>
      <xdr:row>15</xdr:row>
      <xdr:rowOff>7620</xdr:rowOff>
    </xdr:from>
    <xdr:ext cx="148694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7D3215D-3CC3-45F2-8AD1-9C27E0E9DA09}"/>
                </a:ext>
              </a:extLst>
            </xdr:cNvPr>
            <xdr:cNvSpPr txBox="1"/>
          </xdr:nvSpPr>
          <xdr:spPr>
            <a:xfrm>
              <a:off x="6012180" y="2750820"/>
              <a:ext cx="14869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𝑀𝑜𝑑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. 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𝑍𝑅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⋅1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7D3215D-3CC3-45F2-8AD1-9C27E0E9DA09}"/>
                </a:ext>
              </a:extLst>
            </xdr:cNvPr>
            <xdr:cNvSpPr txBox="1"/>
          </xdr:nvSpPr>
          <xdr:spPr>
            <a:xfrm>
              <a:off x="6012180" y="2750820"/>
              <a:ext cx="14869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𝑀𝑜𝑑. =𝑍𝑅+(1−𝑍)⋅1</a:t>
              </a:r>
              <a:endParaRPr lang="en-GB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dimension ref="A5:C1048576"/>
  <sheetViews>
    <sheetView showGridLines="0" tabSelected="1" workbookViewId="0"/>
  </sheetViews>
  <sheetFormatPr defaultRowHeight="14.4" x14ac:dyDescent="0.3"/>
  <cols>
    <col min="2" max="2" width="22.6640625" style="1" customWidth="1"/>
    <col min="3" max="3" width="64" customWidth="1"/>
  </cols>
  <sheetData>
    <row r="5" spans="1:3" ht="15" customHeight="1" x14ac:dyDescent="0.3">
      <c r="A5" s="170" t="s">
        <v>10</v>
      </c>
      <c r="B5" s="170"/>
      <c r="C5" s="170"/>
    </row>
    <row r="6" spans="1:3" ht="15" customHeight="1" x14ac:dyDescent="0.3">
      <c r="A6" s="170"/>
      <c r="B6" s="170"/>
      <c r="C6" s="170"/>
    </row>
    <row r="7" spans="1:3" ht="15" customHeight="1" x14ac:dyDescent="0.3"/>
    <row r="8" spans="1:3" ht="15" customHeight="1" x14ac:dyDescent="0.35">
      <c r="A8" s="171" t="s">
        <v>321</v>
      </c>
      <c r="B8" s="171"/>
      <c r="C8" s="171"/>
    </row>
    <row r="9" spans="1:3" ht="21" x14ac:dyDescent="0.4">
      <c r="A9" s="5"/>
      <c r="B9" s="5"/>
      <c r="C9" s="5"/>
    </row>
    <row r="10" spans="1:3" x14ac:dyDescent="0.3">
      <c r="A10" s="2" t="s">
        <v>0</v>
      </c>
      <c r="B10" s="2" t="s">
        <v>1</v>
      </c>
      <c r="C10" s="2" t="s">
        <v>2</v>
      </c>
    </row>
    <row r="11" spans="1:3" x14ac:dyDescent="0.3">
      <c r="A11" s="3">
        <v>1</v>
      </c>
      <c r="B11" s="4" t="s">
        <v>23</v>
      </c>
      <c r="C11" t="s">
        <v>319</v>
      </c>
    </row>
    <row r="12" spans="1:3" x14ac:dyDescent="0.3">
      <c r="A12" s="3">
        <v>2</v>
      </c>
      <c r="B12" s="4" t="s">
        <v>24</v>
      </c>
      <c r="C12" t="s">
        <v>76</v>
      </c>
    </row>
    <row r="13" spans="1:3" x14ac:dyDescent="0.3">
      <c r="A13" s="3">
        <v>3</v>
      </c>
      <c r="B13" s="4" t="s">
        <v>25</v>
      </c>
      <c r="C13" t="s">
        <v>320</v>
      </c>
    </row>
    <row r="14" spans="1:3" x14ac:dyDescent="0.3">
      <c r="A14" s="3">
        <v>4</v>
      </c>
      <c r="B14" s="4" t="s">
        <v>313</v>
      </c>
      <c r="C14" t="s">
        <v>124</v>
      </c>
    </row>
    <row r="15" spans="1:3" x14ac:dyDescent="0.3">
      <c r="A15" s="3">
        <v>5</v>
      </c>
      <c r="B15" s="4" t="s">
        <v>314</v>
      </c>
      <c r="C15" t="s">
        <v>151</v>
      </c>
    </row>
    <row r="16" spans="1:3" x14ac:dyDescent="0.3">
      <c r="A16" s="3">
        <v>6</v>
      </c>
      <c r="B16" s="4" t="s">
        <v>315</v>
      </c>
      <c r="C16" t="s">
        <v>216</v>
      </c>
    </row>
    <row r="17" spans="1:3" x14ac:dyDescent="0.3">
      <c r="A17" s="3">
        <v>7</v>
      </c>
      <c r="B17" s="4" t="s">
        <v>316</v>
      </c>
      <c r="C17" t="s">
        <v>202</v>
      </c>
    </row>
    <row r="18" spans="1:3" x14ac:dyDescent="0.3">
      <c r="A18" s="3">
        <v>8</v>
      </c>
      <c r="B18" s="4" t="s">
        <v>317</v>
      </c>
      <c r="C18" t="s">
        <v>211</v>
      </c>
    </row>
    <row r="19" spans="1:3" x14ac:dyDescent="0.3">
      <c r="A19" s="169">
        <v>9</v>
      </c>
      <c r="B19" s="4" t="s">
        <v>318</v>
      </c>
      <c r="C19" t="s">
        <v>312</v>
      </c>
    </row>
    <row r="20" spans="1:3" x14ac:dyDescent="0.3">
      <c r="A20" s="4"/>
      <c r="B20" s="4"/>
    </row>
    <row r="21" spans="1:3" x14ac:dyDescent="0.3">
      <c r="A21" s="4"/>
    </row>
    <row r="22" spans="1:3" x14ac:dyDescent="0.3">
      <c r="A22" s="4"/>
    </row>
    <row r="23" spans="1:3" x14ac:dyDescent="0.3">
      <c r="A23" s="4"/>
    </row>
    <row r="24" spans="1:3" x14ac:dyDescent="0.3">
      <c r="A24" s="4"/>
    </row>
    <row r="25" spans="1:3" x14ac:dyDescent="0.3">
      <c r="A25" s="4"/>
    </row>
    <row r="26" spans="1:3" x14ac:dyDescent="0.3">
      <c r="A26" s="4"/>
    </row>
    <row r="27" spans="1:3" x14ac:dyDescent="0.3">
      <c r="A27" s="4"/>
    </row>
    <row r="28" spans="1:3" x14ac:dyDescent="0.3">
      <c r="A28" s="4"/>
    </row>
    <row r="29" spans="1:3" x14ac:dyDescent="0.3">
      <c r="A29" s="4"/>
    </row>
    <row r="30" spans="1:3" x14ac:dyDescent="0.3">
      <c r="A30" s="4"/>
    </row>
    <row r="31" spans="1:3" x14ac:dyDescent="0.3">
      <c r="A31" s="4"/>
    </row>
    <row r="32" spans="1:3" x14ac:dyDescent="0.3">
      <c r="A32" s="4"/>
    </row>
    <row r="33" spans="1:1" x14ac:dyDescent="0.3">
      <c r="A33" s="4"/>
    </row>
    <row r="34" spans="1:1" x14ac:dyDescent="0.3">
      <c r="A34" s="4"/>
    </row>
    <row r="35" spans="1:1" x14ac:dyDescent="0.3">
      <c r="A35" s="4"/>
    </row>
    <row r="36" spans="1:1" x14ac:dyDescent="0.3">
      <c r="A36" s="4"/>
    </row>
    <row r="37" spans="1:1" x14ac:dyDescent="0.3">
      <c r="A37" s="4"/>
    </row>
    <row r="38" spans="1:1" x14ac:dyDescent="0.3">
      <c r="A38" s="4"/>
    </row>
    <row r="39" spans="1:1" x14ac:dyDescent="0.3">
      <c r="A39" s="4"/>
    </row>
    <row r="40" spans="1:1" x14ac:dyDescent="0.3">
      <c r="A40" s="4"/>
    </row>
    <row r="41" spans="1:1" x14ac:dyDescent="0.3">
      <c r="A41" s="4"/>
    </row>
    <row r="42" spans="1:1" x14ac:dyDescent="0.3">
      <c r="A42" s="4"/>
    </row>
    <row r="43" spans="1:1" x14ac:dyDescent="0.3">
      <c r="A43" s="4"/>
    </row>
    <row r="44" spans="1:1" x14ac:dyDescent="0.3">
      <c r="A44" s="4"/>
    </row>
    <row r="45" spans="1:1" x14ac:dyDescent="0.3">
      <c r="A45" s="4"/>
    </row>
    <row r="46" spans="1:1" x14ac:dyDescent="0.3">
      <c r="A46" s="4"/>
    </row>
    <row r="47" spans="1:1" x14ac:dyDescent="0.3">
      <c r="A47" s="4"/>
    </row>
    <row r="48" spans="1:1" x14ac:dyDescent="0.3">
      <c r="A48" s="4"/>
    </row>
    <row r="49" spans="1:1" x14ac:dyDescent="0.3">
      <c r="A49" s="4"/>
    </row>
    <row r="50" spans="1:1" x14ac:dyDescent="0.3">
      <c r="A50" s="4"/>
    </row>
    <row r="51" spans="1:1" x14ac:dyDescent="0.3">
      <c r="A51" s="4"/>
    </row>
    <row r="52" spans="1:1" x14ac:dyDescent="0.3">
      <c r="A52" s="4"/>
    </row>
    <row r="53" spans="1:1" x14ac:dyDescent="0.3">
      <c r="A53" s="4"/>
    </row>
    <row r="54" spans="1:1" x14ac:dyDescent="0.3">
      <c r="A54" s="4"/>
    </row>
    <row r="55" spans="1:1" x14ac:dyDescent="0.3">
      <c r="A55" s="4"/>
    </row>
    <row r="56" spans="1:1" x14ac:dyDescent="0.3">
      <c r="A56" s="4"/>
    </row>
    <row r="57" spans="1:1" x14ac:dyDescent="0.3">
      <c r="A57" s="4"/>
    </row>
    <row r="58" spans="1:1" x14ac:dyDescent="0.3">
      <c r="A58" s="4"/>
    </row>
    <row r="59" spans="1:1" x14ac:dyDescent="0.3">
      <c r="A59" s="4"/>
    </row>
    <row r="60" spans="1:1" x14ac:dyDescent="0.3">
      <c r="A60" s="4"/>
    </row>
    <row r="61" spans="1:1" x14ac:dyDescent="0.3">
      <c r="A61" s="4"/>
    </row>
    <row r="62" spans="1:1" x14ac:dyDescent="0.3">
      <c r="A62" s="4"/>
    </row>
    <row r="63" spans="1:1" x14ac:dyDescent="0.3">
      <c r="A63" s="4"/>
    </row>
    <row r="64" spans="1:1" x14ac:dyDescent="0.3">
      <c r="A64" s="4"/>
    </row>
    <row r="65" spans="1:1" x14ac:dyDescent="0.3">
      <c r="A65" s="4"/>
    </row>
    <row r="66" spans="1:1" x14ac:dyDescent="0.3">
      <c r="A66" s="4"/>
    </row>
    <row r="67" spans="1:1" x14ac:dyDescent="0.3">
      <c r="A67" s="4"/>
    </row>
    <row r="68" spans="1:1" x14ac:dyDescent="0.3">
      <c r="A68" s="4"/>
    </row>
    <row r="69" spans="1:1" x14ac:dyDescent="0.3">
      <c r="A69" s="4"/>
    </row>
    <row r="70" spans="1:1" x14ac:dyDescent="0.3">
      <c r="A70" s="4"/>
    </row>
    <row r="71" spans="1:1" x14ac:dyDescent="0.3">
      <c r="A71" s="4"/>
    </row>
    <row r="72" spans="1:1" x14ac:dyDescent="0.3">
      <c r="A72" s="4"/>
    </row>
    <row r="73" spans="1:1" x14ac:dyDescent="0.3">
      <c r="A73" s="4"/>
    </row>
    <row r="74" spans="1:1" x14ac:dyDescent="0.3">
      <c r="A74" s="4"/>
    </row>
    <row r="75" spans="1:1" x14ac:dyDescent="0.3">
      <c r="A75" s="4"/>
    </row>
    <row r="76" spans="1:1" x14ac:dyDescent="0.3">
      <c r="A76" s="4"/>
    </row>
    <row r="77" spans="1:1" x14ac:dyDescent="0.3">
      <c r="A77" s="4"/>
    </row>
    <row r="78" spans="1:1" x14ac:dyDescent="0.3">
      <c r="A78" s="4"/>
    </row>
    <row r="79" spans="1:1" x14ac:dyDescent="0.3">
      <c r="A79" s="4"/>
    </row>
    <row r="80" spans="1:1" x14ac:dyDescent="0.3">
      <c r="A80" s="4"/>
    </row>
    <row r="81" spans="1:1" x14ac:dyDescent="0.3">
      <c r="A81" s="4"/>
    </row>
    <row r="82" spans="1:1" x14ac:dyDescent="0.3">
      <c r="A82" s="4"/>
    </row>
    <row r="83" spans="1:1" x14ac:dyDescent="0.3">
      <c r="A83" s="4"/>
    </row>
    <row r="84" spans="1:1" x14ac:dyDescent="0.3">
      <c r="A84" s="4"/>
    </row>
    <row r="85" spans="1:1" x14ac:dyDescent="0.3">
      <c r="A85" s="4"/>
    </row>
    <row r="86" spans="1:1" x14ac:dyDescent="0.3">
      <c r="A86" s="4"/>
    </row>
    <row r="88" spans="1:1" x14ac:dyDescent="0.3">
      <c r="A88" s="4"/>
    </row>
    <row r="89" spans="1:1" x14ac:dyDescent="0.3">
      <c r="A89" s="4"/>
    </row>
    <row r="90" spans="1:1" x14ac:dyDescent="0.3">
      <c r="A90" s="4"/>
    </row>
    <row r="91" spans="1:1" x14ac:dyDescent="0.3">
      <c r="A91" s="4"/>
    </row>
    <row r="92" spans="1:1" x14ac:dyDescent="0.3">
      <c r="A92" s="4"/>
    </row>
    <row r="93" spans="1:1" x14ac:dyDescent="0.3">
      <c r="A93" s="4"/>
    </row>
    <row r="94" spans="1:1" x14ac:dyDescent="0.3">
      <c r="A94" s="4"/>
    </row>
    <row r="95" spans="1:1" x14ac:dyDescent="0.3">
      <c r="A95" s="4"/>
    </row>
    <row r="96" spans="1:1" x14ac:dyDescent="0.3">
      <c r="A96" s="4"/>
    </row>
    <row r="97" spans="1:1" x14ac:dyDescent="0.3">
      <c r="A97" s="4"/>
    </row>
    <row r="98" spans="1:1" x14ac:dyDescent="0.3">
      <c r="A98" s="4"/>
    </row>
    <row r="99" spans="1:1" x14ac:dyDescent="0.3">
      <c r="A99" s="4"/>
    </row>
    <row r="100" spans="1:1" x14ac:dyDescent="0.3">
      <c r="A100" s="4"/>
    </row>
    <row r="101" spans="1:1" x14ac:dyDescent="0.3">
      <c r="A101" s="4"/>
    </row>
    <row r="102" spans="1:1" x14ac:dyDescent="0.3">
      <c r="A102" s="4"/>
    </row>
    <row r="103" spans="1:1" x14ac:dyDescent="0.3">
      <c r="A103" s="4"/>
    </row>
    <row r="104" spans="1:1" x14ac:dyDescent="0.3">
      <c r="A104" s="4"/>
    </row>
    <row r="105" spans="1:1" x14ac:dyDescent="0.3">
      <c r="A105" s="4"/>
    </row>
    <row r="106" spans="1:1" x14ac:dyDescent="0.3">
      <c r="A106" s="4"/>
    </row>
    <row r="107" spans="1:1" x14ac:dyDescent="0.3">
      <c r="A107" s="4"/>
    </row>
    <row r="108" spans="1:1" x14ac:dyDescent="0.3">
      <c r="A108" s="4"/>
    </row>
    <row r="109" spans="1:1" x14ac:dyDescent="0.3">
      <c r="A109" s="4"/>
    </row>
    <row r="110" spans="1:1" x14ac:dyDescent="0.3">
      <c r="A110" s="4"/>
    </row>
    <row r="111" spans="1:1" x14ac:dyDescent="0.3">
      <c r="A111" s="4"/>
    </row>
    <row r="112" spans="1:1" x14ac:dyDescent="0.3">
      <c r="A112" s="4"/>
    </row>
    <row r="113" spans="1:1" x14ac:dyDescent="0.3">
      <c r="A113" s="4"/>
    </row>
    <row r="114" spans="1:1" x14ac:dyDescent="0.3">
      <c r="A114" s="4"/>
    </row>
    <row r="115" spans="1:1" x14ac:dyDescent="0.3">
      <c r="A115" s="4"/>
    </row>
    <row r="116" spans="1:1" x14ac:dyDescent="0.3">
      <c r="A116" s="4"/>
    </row>
    <row r="117" spans="1:1" x14ac:dyDescent="0.3">
      <c r="A117" s="4"/>
    </row>
    <row r="118" spans="1:1" x14ac:dyDescent="0.3">
      <c r="A118" s="4"/>
    </row>
    <row r="119" spans="1:1" x14ac:dyDescent="0.3">
      <c r="A119" s="4"/>
    </row>
    <row r="120" spans="1:1" x14ac:dyDescent="0.3">
      <c r="A120" s="4"/>
    </row>
    <row r="121" spans="1:1" x14ac:dyDescent="0.3">
      <c r="A121" s="4"/>
    </row>
    <row r="122" spans="1:1" x14ac:dyDescent="0.3">
      <c r="A122" s="4"/>
    </row>
    <row r="123" spans="1:1" x14ac:dyDescent="0.3">
      <c r="A123" s="4"/>
    </row>
    <row r="124" spans="1:1" x14ac:dyDescent="0.3">
      <c r="A124" s="4"/>
    </row>
    <row r="125" spans="1:1" x14ac:dyDescent="0.3">
      <c r="A125" s="4"/>
    </row>
    <row r="126" spans="1:1" x14ac:dyDescent="0.3">
      <c r="A126" s="4"/>
    </row>
    <row r="127" spans="1:1" x14ac:dyDescent="0.3">
      <c r="A127" s="4"/>
    </row>
    <row r="128" spans="1:1" x14ac:dyDescent="0.3">
      <c r="A128" s="4"/>
    </row>
    <row r="129" spans="1:1" x14ac:dyDescent="0.3">
      <c r="A129" s="4"/>
    </row>
    <row r="130" spans="1:1" x14ac:dyDescent="0.3">
      <c r="A130" s="4"/>
    </row>
    <row r="1048576" spans="2:2" x14ac:dyDescent="0.3">
      <c r="B1048576"/>
    </row>
  </sheetData>
  <sheetProtection formatCells="0" formatColumns="0" formatRows="0"/>
  <mergeCells count="2">
    <mergeCell ref="A5:C6"/>
    <mergeCell ref="A8:C8"/>
  </mergeCells>
  <phoneticPr fontId="7" type="noConversion"/>
  <hyperlinks>
    <hyperlink ref="A11" location="'Bailey-Simon1'!A1" display="1" xr:uid="{DC971D5C-483B-4A01-B4E0-7E9F4C0FB7EB}"/>
    <hyperlink ref="A12" location="'Bailey-Simon2'!A1" display="2" xr:uid="{C6D8CD67-8FFB-4CF6-801C-182385453980}"/>
    <hyperlink ref="A13" location="'Bailey-Simon3'!A1" display="3" xr:uid="{F3B22700-E481-4943-9D79-36E13511551C}"/>
    <hyperlink ref="A14" location="'Bailey-Simon4'!A1" display="4" xr:uid="{1D7B1299-6709-4757-BBD1-BC43AEB08439}"/>
    <hyperlink ref="A15" location="'Bailey-Simon5'!A1" display="5" xr:uid="{C310FF6A-C3D9-4852-A023-3E6C84128D56}"/>
    <hyperlink ref="A16" location="'Bailey-Simon6'!A1" display="6" xr:uid="{E219EDFC-D047-4E15-9355-B777C341B345}"/>
    <hyperlink ref="A17" location="'Bailey-Simon7'!A1" display="7" xr:uid="{A8E08CD9-D66E-4C09-B929-516D1CBD1BB9}"/>
    <hyperlink ref="A18" location="'Bailey-Simon8'!A1" display="8" xr:uid="{00CBAC2A-B43A-4521-B633-1F66BD8F2D21}"/>
    <hyperlink ref="A19" location="'Bailey-Simon9'!A1" display="9" xr:uid="{CB764079-3FD6-4939-8ACA-6A29C5F498A6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E22CA-B568-4A80-AEDD-3DF8A87720AB}">
  <dimension ref="A1:N53"/>
  <sheetViews>
    <sheetView workbookViewId="0"/>
  </sheetViews>
  <sheetFormatPr defaultRowHeight="14.4" x14ac:dyDescent="0.3"/>
  <cols>
    <col min="1" max="1" width="13.33203125" bestFit="1" customWidth="1"/>
    <col min="3" max="3" width="12.21875" bestFit="1" customWidth="1"/>
    <col min="4" max="4" width="10.88671875" bestFit="1" customWidth="1"/>
    <col min="5" max="5" width="11" bestFit="1" customWidth="1"/>
    <col min="6" max="6" width="9.77734375" bestFit="1" customWidth="1"/>
    <col min="7" max="7" width="17.88671875" customWidth="1"/>
    <col min="8" max="8" width="3.77734375" customWidth="1"/>
    <col min="10" max="10" width="12.5546875" bestFit="1" customWidth="1"/>
    <col min="11" max="11" width="12" bestFit="1" customWidth="1"/>
  </cols>
  <sheetData>
    <row r="1" spans="1:10" x14ac:dyDescent="0.3">
      <c r="A1" s="8" t="s">
        <v>3</v>
      </c>
      <c r="B1" s="9" t="s">
        <v>11</v>
      </c>
      <c r="C1" s="9"/>
      <c r="D1" s="10"/>
      <c r="E1" s="10"/>
      <c r="F1" s="172" t="s">
        <v>8</v>
      </c>
      <c r="G1" s="173"/>
      <c r="H1" s="7"/>
      <c r="I1" s="6" t="s">
        <v>9</v>
      </c>
    </row>
    <row r="2" spans="1:10" x14ac:dyDescent="0.3">
      <c r="A2" s="11" t="s">
        <v>4</v>
      </c>
      <c r="B2" s="32" t="s">
        <v>277</v>
      </c>
      <c r="C2" s="32"/>
      <c r="D2" s="32"/>
      <c r="E2" s="32"/>
      <c r="F2" s="32"/>
      <c r="G2" s="12"/>
      <c r="H2" t="s">
        <v>12</v>
      </c>
      <c r="I2" t="s">
        <v>288</v>
      </c>
    </row>
    <row r="3" spans="1:10" x14ac:dyDescent="0.3">
      <c r="A3" s="11" t="s">
        <v>5</v>
      </c>
      <c r="B3" s="32" t="s">
        <v>312</v>
      </c>
      <c r="C3" s="32"/>
      <c r="D3" s="32"/>
      <c r="E3" s="32"/>
      <c r="F3" s="32"/>
      <c r="G3" s="12"/>
      <c r="I3" t="s">
        <v>289</v>
      </c>
    </row>
    <row r="4" spans="1:10" x14ac:dyDescent="0.3">
      <c r="A4" s="13"/>
      <c r="B4" s="33"/>
      <c r="C4" s="33"/>
      <c r="D4" s="33"/>
      <c r="E4" s="33"/>
      <c r="F4" s="33"/>
      <c r="G4" s="14"/>
    </row>
    <row r="5" spans="1:10" x14ac:dyDescent="0.3">
      <c r="A5" s="15" t="s">
        <v>6</v>
      </c>
      <c r="B5" s="32" t="s">
        <v>271</v>
      </c>
      <c r="C5" s="34"/>
      <c r="D5" s="34"/>
      <c r="E5" s="34"/>
      <c r="F5" s="34"/>
      <c r="G5" s="16"/>
      <c r="I5" t="s">
        <v>286</v>
      </c>
    </row>
    <row r="6" spans="1:10" x14ac:dyDescent="0.3">
      <c r="A6" s="17"/>
      <c r="B6" s="32" t="s">
        <v>272</v>
      </c>
      <c r="C6" s="34"/>
      <c r="D6" s="34"/>
      <c r="E6" s="34"/>
      <c r="F6" s="34"/>
      <c r="G6" s="16"/>
      <c r="I6" t="s">
        <v>287</v>
      </c>
    </row>
    <row r="7" spans="1:10" x14ac:dyDescent="0.3">
      <c r="A7" s="17"/>
      <c r="B7" s="34"/>
      <c r="C7" s="34"/>
      <c r="D7" s="34"/>
      <c r="E7" s="34"/>
      <c r="F7" s="34"/>
      <c r="G7" s="16"/>
    </row>
    <row r="8" spans="1:10" x14ac:dyDescent="0.3">
      <c r="A8" s="17"/>
      <c r="B8" s="36"/>
      <c r="C8" s="37" t="s">
        <v>100</v>
      </c>
      <c r="D8" s="38"/>
      <c r="E8" s="37" t="s">
        <v>274</v>
      </c>
      <c r="F8" s="39" t="s">
        <v>100</v>
      </c>
      <c r="G8" s="16"/>
      <c r="I8" s="25"/>
      <c r="J8" s="19" t="s">
        <v>290</v>
      </c>
    </row>
    <row r="9" spans="1:10" x14ac:dyDescent="0.3">
      <c r="A9" s="17"/>
      <c r="B9" s="40"/>
      <c r="C9" s="41" t="s">
        <v>101</v>
      </c>
      <c r="D9" s="42" t="s">
        <v>34</v>
      </c>
      <c r="E9" s="41" t="s">
        <v>275</v>
      </c>
      <c r="F9" s="43" t="s">
        <v>102</v>
      </c>
      <c r="G9" s="16"/>
      <c r="I9" s="27" t="s">
        <v>18</v>
      </c>
      <c r="J9" s="24" t="s">
        <v>291</v>
      </c>
    </row>
    <row r="10" spans="1:10" x14ac:dyDescent="0.3">
      <c r="A10" s="17"/>
      <c r="B10" s="53" t="s">
        <v>18</v>
      </c>
      <c r="C10" s="44" t="s">
        <v>64</v>
      </c>
      <c r="D10" s="45" t="s">
        <v>273</v>
      </c>
      <c r="E10" s="44" t="s">
        <v>276</v>
      </c>
      <c r="F10" s="46" t="s">
        <v>41</v>
      </c>
      <c r="G10" s="16"/>
      <c r="I10" s="41" t="s">
        <v>19</v>
      </c>
      <c r="J10" s="120">
        <f>D11/E11</f>
        <v>360000000</v>
      </c>
    </row>
    <row r="11" spans="1:10" x14ac:dyDescent="0.3">
      <c r="A11" s="17"/>
      <c r="B11" s="36" t="s">
        <v>19</v>
      </c>
      <c r="C11" s="37" t="s">
        <v>109</v>
      </c>
      <c r="D11" s="140">
        <v>216000000</v>
      </c>
      <c r="E11" s="93">
        <v>0.6</v>
      </c>
      <c r="F11" s="141">
        <v>25000</v>
      </c>
      <c r="G11" s="16"/>
      <c r="I11" s="26" t="s">
        <v>47</v>
      </c>
      <c r="J11" s="120">
        <f>D12/E12</f>
        <v>180000000</v>
      </c>
    </row>
    <row r="12" spans="1:10" x14ac:dyDescent="0.3">
      <c r="A12" s="17"/>
      <c r="B12" s="40" t="s">
        <v>47</v>
      </c>
      <c r="C12" s="41">
        <v>2</v>
      </c>
      <c r="D12" s="142">
        <v>135000000</v>
      </c>
      <c r="E12" s="163">
        <v>0.75</v>
      </c>
      <c r="F12" s="82">
        <v>18000</v>
      </c>
      <c r="G12" s="16"/>
      <c r="I12" s="26" t="s">
        <v>48</v>
      </c>
      <c r="J12" s="120">
        <f>D13/E13</f>
        <v>75000000</v>
      </c>
    </row>
    <row r="13" spans="1:10" x14ac:dyDescent="0.3">
      <c r="A13" s="17"/>
      <c r="B13" s="40" t="s">
        <v>48</v>
      </c>
      <c r="C13" s="41">
        <v>1</v>
      </c>
      <c r="D13" s="142">
        <v>63750000</v>
      </c>
      <c r="E13" s="163">
        <v>0.85</v>
      </c>
      <c r="F13" s="82">
        <v>20000</v>
      </c>
      <c r="G13" s="16"/>
      <c r="I13" s="26" t="s">
        <v>20</v>
      </c>
      <c r="J13" s="120">
        <f>D14/E14</f>
        <v>200000000</v>
      </c>
    </row>
    <row r="14" spans="1:10" x14ac:dyDescent="0.3">
      <c r="A14" s="17"/>
      <c r="B14" s="53" t="s">
        <v>20</v>
      </c>
      <c r="C14" s="44">
        <v>0</v>
      </c>
      <c r="D14" s="143">
        <v>200000000</v>
      </c>
      <c r="E14" s="164">
        <v>1</v>
      </c>
      <c r="F14" s="46" t="s">
        <v>262</v>
      </c>
      <c r="G14" s="16"/>
      <c r="I14" s="31" t="s">
        <v>14</v>
      </c>
      <c r="J14" s="156">
        <f>SUM(J10:J13)</f>
        <v>815000000</v>
      </c>
    </row>
    <row r="15" spans="1:10" x14ac:dyDescent="0.3">
      <c r="A15" s="17"/>
      <c r="B15" s="57" t="s">
        <v>14</v>
      </c>
      <c r="C15" s="148"/>
      <c r="D15" s="58">
        <f>SUM(D11:D14)</f>
        <v>614750000</v>
      </c>
      <c r="E15" s="148"/>
      <c r="F15" s="91" t="s">
        <v>278</v>
      </c>
      <c r="G15" s="16"/>
    </row>
    <row r="16" spans="1:10" x14ac:dyDescent="0.3">
      <c r="A16" s="17"/>
      <c r="B16" s="34"/>
      <c r="C16" s="34"/>
      <c r="D16" s="34"/>
      <c r="E16" s="34"/>
      <c r="F16" s="34"/>
      <c r="G16" s="16"/>
    </row>
    <row r="17" spans="1:12" x14ac:dyDescent="0.3">
      <c r="A17" s="17"/>
      <c r="B17" s="42">
        <v>0.05</v>
      </c>
      <c r="C17" s="165" t="s">
        <v>280</v>
      </c>
      <c r="D17" s="34"/>
      <c r="E17" s="34"/>
      <c r="F17" s="34"/>
      <c r="G17" s="16"/>
    </row>
    <row r="18" spans="1:12" x14ac:dyDescent="0.3">
      <c r="A18" s="17"/>
      <c r="B18" s="42">
        <v>3.7999999999999999E-2</v>
      </c>
      <c r="C18" s="34" t="s">
        <v>279</v>
      </c>
      <c r="D18" s="34"/>
      <c r="E18" s="34"/>
      <c r="F18" s="34"/>
      <c r="G18" s="16"/>
      <c r="I18" t="s">
        <v>239</v>
      </c>
    </row>
    <row r="19" spans="1:12" x14ac:dyDescent="0.3">
      <c r="A19" s="17"/>
      <c r="B19" s="34"/>
      <c r="C19" s="34"/>
      <c r="D19" s="34"/>
      <c r="E19" s="34"/>
      <c r="F19" s="34"/>
      <c r="G19" s="16"/>
      <c r="I19" t="s">
        <v>292</v>
      </c>
    </row>
    <row r="20" spans="1:12" x14ac:dyDescent="0.3">
      <c r="A20" s="11" t="s">
        <v>7</v>
      </c>
      <c r="B20" s="34" t="s">
        <v>281</v>
      </c>
      <c r="C20" s="34"/>
      <c r="D20" s="34"/>
      <c r="E20" s="34"/>
      <c r="F20" s="34"/>
      <c r="G20" s="16"/>
      <c r="I20" t="s">
        <v>231</v>
      </c>
    </row>
    <row r="21" spans="1:12" x14ac:dyDescent="0.3">
      <c r="A21" s="17"/>
      <c r="B21" s="34"/>
      <c r="C21" s="34"/>
      <c r="D21" s="34"/>
      <c r="E21" s="34"/>
      <c r="F21" s="34"/>
      <c r="G21" s="16"/>
      <c r="I21" t="s">
        <v>232</v>
      </c>
    </row>
    <row r="22" spans="1:12" x14ac:dyDescent="0.3">
      <c r="A22" s="17"/>
      <c r="B22" s="34" t="s">
        <v>282</v>
      </c>
      <c r="C22" s="34"/>
      <c r="D22" s="34"/>
      <c r="E22" s="34"/>
      <c r="F22" s="34"/>
      <c r="G22" s="16"/>
      <c r="I22" t="s">
        <v>293</v>
      </c>
    </row>
    <row r="23" spans="1:12" x14ac:dyDescent="0.3">
      <c r="A23" s="17"/>
      <c r="B23" s="34" t="s">
        <v>283</v>
      </c>
      <c r="C23" s="34"/>
      <c r="D23" s="34"/>
      <c r="E23" s="34"/>
      <c r="F23" s="34"/>
      <c r="G23" s="16"/>
      <c r="I23" t="s">
        <v>294</v>
      </c>
    </row>
    <row r="24" spans="1:12" x14ac:dyDescent="0.3">
      <c r="A24" s="17"/>
      <c r="B24" s="34"/>
      <c r="C24" s="34"/>
      <c r="D24" s="34"/>
      <c r="E24" s="34"/>
      <c r="F24" s="34"/>
      <c r="G24" s="16"/>
      <c r="I24" t="s">
        <v>235</v>
      </c>
    </row>
    <row r="25" spans="1:12" x14ac:dyDescent="0.3">
      <c r="A25" s="17"/>
      <c r="B25" s="34" t="s">
        <v>284</v>
      </c>
      <c r="C25" s="34"/>
      <c r="D25" s="34"/>
      <c r="E25" s="34"/>
      <c r="F25" s="34"/>
      <c r="G25" s="16"/>
    </row>
    <row r="26" spans="1:12" ht="15" thickBot="1" x14ac:dyDescent="0.35">
      <c r="A26" s="62"/>
      <c r="B26" s="64" t="s">
        <v>285</v>
      </c>
      <c r="C26" s="64"/>
      <c r="D26" s="64"/>
      <c r="E26" s="64"/>
      <c r="F26" s="64"/>
      <c r="G26" s="65"/>
      <c r="I26" t="s">
        <v>295</v>
      </c>
      <c r="J26">
        <f>1/(1-EXP(-B17))</f>
        <v>20.504166493065892</v>
      </c>
    </row>
    <row r="28" spans="1:12" x14ac:dyDescent="0.3">
      <c r="I28" t="s">
        <v>296</v>
      </c>
    </row>
    <row r="29" spans="1:12" x14ac:dyDescent="0.3">
      <c r="I29" t="s">
        <v>175</v>
      </c>
      <c r="J29">
        <f>B18*J26+(1-B18)*1</f>
        <v>1.7411583267365038</v>
      </c>
    </row>
    <row r="31" spans="1:12" x14ac:dyDescent="0.3">
      <c r="I31" t="s">
        <v>297</v>
      </c>
    </row>
    <row r="32" spans="1:12" x14ac:dyDescent="0.3">
      <c r="I32" t="s">
        <v>298</v>
      </c>
      <c r="L32">
        <f>J29</f>
        <v>1.7411583267365038</v>
      </c>
    </row>
    <row r="34" spans="8:14" x14ac:dyDescent="0.3">
      <c r="I34" t="s">
        <v>299</v>
      </c>
    </row>
    <row r="35" spans="8:14" x14ac:dyDescent="0.3">
      <c r="I35" t="s">
        <v>300</v>
      </c>
    </row>
    <row r="36" spans="8:14" x14ac:dyDescent="0.3">
      <c r="I36" t="s">
        <v>301</v>
      </c>
      <c r="J36" s="166">
        <f>L32*J13*SUM(F11:F13)/(J14-L32*J13)</f>
        <v>47001.035177768528</v>
      </c>
    </row>
    <row r="38" spans="8:14" x14ac:dyDescent="0.3">
      <c r="H38" t="s">
        <v>13</v>
      </c>
      <c r="I38" t="s">
        <v>303</v>
      </c>
    </row>
    <row r="39" spans="8:14" x14ac:dyDescent="0.3">
      <c r="I39" t="s">
        <v>302</v>
      </c>
    </row>
    <row r="41" spans="8:14" x14ac:dyDescent="0.3">
      <c r="I41" t="s">
        <v>304</v>
      </c>
      <c r="K41" s="167">
        <f>SUM(F11:F12)/SUM(J10:J11)</f>
        <v>7.9629629629629636E-5</v>
      </c>
    </row>
    <row r="42" spans="8:14" x14ac:dyDescent="0.3">
      <c r="I42" t="s">
        <v>305</v>
      </c>
      <c r="K42">
        <f>SUM(F11:F13,J36)/J14</f>
        <v>1.3497059531014543E-4</v>
      </c>
    </row>
    <row r="44" spans="8:14" x14ac:dyDescent="0.3">
      <c r="I44" t="s">
        <v>306</v>
      </c>
      <c r="L44">
        <f>K41/K42</f>
        <v>0.58997761287672157</v>
      </c>
    </row>
    <row r="45" spans="8:14" x14ac:dyDescent="0.3">
      <c r="I45" t="s">
        <v>227</v>
      </c>
    </row>
    <row r="47" spans="8:14" x14ac:dyDescent="0.3">
      <c r="I47" t="s">
        <v>307</v>
      </c>
      <c r="N47" s="168">
        <f>L44/J29</f>
        <v>0.338842024770103</v>
      </c>
    </row>
    <row r="49" spans="8:9" x14ac:dyDescent="0.3">
      <c r="H49" t="s">
        <v>15</v>
      </c>
      <c r="I49" s="94" t="s">
        <v>308</v>
      </c>
    </row>
    <row r="50" spans="8:9" x14ac:dyDescent="0.3">
      <c r="I50" t="s">
        <v>309</v>
      </c>
    </row>
    <row r="51" spans="8:9" x14ac:dyDescent="0.3">
      <c r="I51" t="s">
        <v>310</v>
      </c>
    </row>
    <row r="53" spans="8:9" x14ac:dyDescent="0.3">
      <c r="I53" t="s">
        <v>311</v>
      </c>
    </row>
  </sheetData>
  <mergeCells count="1">
    <mergeCell ref="F1:G1"/>
  </mergeCells>
  <hyperlinks>
    <hyperlink ref="F1" location="TOC!A1" display="Return to TOC" xr:uid="{8E7C4CB0-0488-46B6-BD09-427004030697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BFE1A-06A2-4E2D-BFFE-798912E5670D}">
  <dimension ref="A1:N33"/>
  <sheetViews>
    <sheetView workbookViewId="0"/>
  </sheetViews>
  <sheetFormatPr defaultRowHeight="14.4" x14ac:dyDescent="0.3"/>
  <cols>
    <col min="1" max="1" width="14" bestFit="1" customWidth="1"/>
    <col min="4" max="4" width="11.88671875" bestFit="1" customWidth="1"/>
    <col min="6" max="6" width="11.44140625" bestFit="1" customWidth="1"/>
    <col min="7" max="7" width="10.33203125" bestFit="1" customWidth="1"/>
    <col min="9" max="9" width="3.6640625" customWidth="1"/>
    <col min="10" max="10" width="12.33203125" customWidth="1"/>
    <col min="11" max="12" width="10.33203125" bestFit="1" customWidth="1"/>
    <col min="13" max="13" width="10.44140625" bestFit="1" customWidth="1"/>
    <col min="14" max="14" width="10.33203125" bestFit="1" customWidth="1"/>
  </cols>
  <sheetData>
    <row r="1" spans="1:14" x14ac:dyDescent="0.3">
      <c r="A1" s="8" t="s">
        <v>3</v>
      </c>
      <c r="B1" s="9" t="s">
        <v>11</v>
      </c>
      <c r="C1" s="9"/>
      <c r="D1" s="10"/>
      <c r="E1" s="10"/>
      <c r="F1" s="10"/>
      <c r="G1" s="172" t="s">
        <v>8</v>
      </c>
      <c r="H1" s="173"/>
      <c r="I1" s="7"/>
      <c r="J1" s="6" t="s">
        <v>9</v>
      </c>
    </row>
    <row r="2" spans="1:14" x14ac:dyDescent="0.3">
      <c r="A2" s="11" t="s">
        <v>4</v>
      </c>
      <c r="B2" s="32" t="s">
        <v>26</v>
      </c>
      <c r="C2" s="32"/>
      <c r="D2" s="32"/>
      <c r="E2" s="32"/>
      <c r="F2" s="32"/>
      <c r="G2" s="32"/>
      <c r="H2" s="12"/>
      <c r="I2" t="s">
        <v>12</v>
      </c>
      <c r="J2" t="s">
        <v>59</v>
      </c>
    </row>
    <row r="3" spans="1:14" x14ac:dyDescent="0.3">
      <c r="A3" s="11" t="s">
        <v>5</v>
      </c>
      <c r="B3" s="32" t="s">
        <v>319</v>
      </c>
      <c r="C3" s="32"/>
      <c r="D3" s="32"/>
      <c r="E3" s="32"/>
      <c r="F3" s="32"/>
      <c r="G3" s="32"/>
      <c r="H3" s="12"/>
    </row>
    <row r="4" spans="1:14" x14ac:dyDescent="0.3">
      <c r="A4" s="13"/>
      <c r="B4" s="33"/>
      <c r="C4" s="33"/>
      <c r="D4" s="33"/>
      <c r="E4" s="33"/>
      <c r="F4" s="33"/>
      <c r="G4" s="33"/>
      <c r="H4" s="14"/>
    </row>
    <row r="5" spans="1:14" x14ac:dyDescent="0.3">
      <c r="A5" s="15" t="s">
        <v>6</v>
      </c>
      <c r="B5" s="32" t="s">
        <v>27</v>
      </c>
      <c r="C5" s="34"/>
      <c r="D5" s="34"/>
      <c r="E5" s="34"/>
      <c r="F5" s="34"/>
      <c r="G5" s="34"/>
      <c r="H5" s="16"/>
    </row>
    <row r="6" spans="1:14" x14ac:dyDescent="0.3">
      <c r="A6" s="17"/>
      <c r="B6" s="32" t="s">
        <v>28</v>
      </c>
      <c r="C6" s="34"/>
      <c r="D6" s="34"/>
      <c r="E6" s="34"/>
      <c r="F6" s="34"/>
      <c r="G6" s="34"/>
      <c r="H6" s="16"/>
      <c r="J6" t="s">
        <v>60</v>
      </c>
    </row>
    <row r="7" spans="1:14" x14ac:dyDescent="0.3">
      <c r="A7" s="17"/>
      <c r="B7" s="34" t="s">
        <v>29</v>
      </c>
      <c r="C7" s="34"/>
      <c r="D7" s="34"/>
      <c r="E7" s="34"/>
      <c r="F7" s="34"/>
      <c r="G7" s="34"/>
      <c r="H7" s="16"/>
      <c r="J7" t="s">
        <v>61</v>
      </c>
    </row>
    <row r="8" spans="1:14" x14ac:dyDescent="0.3">
      <c r="A8" s="11"/>
      <c r="B8" s="32"/>
      <c r="C8" s="34"/>
      <c r="D8" s="34"/>
      <c r="E8" s="34"/>
      <c r="F8" s="34"/>
      <c r="G8" s="34"/>
      <c r="H8" s="16"/>
      <c r="J8" t="s">
        <v>62</v>
      </c>
    </row>
    <row r="9" spans="1:14" x14ac:dyDescent="0.3">
      <c r="A9" s="17"/>
      <c r="B9" s="66" t="s">
        <v>30</v>
      </c>
      <c r="C9" s="35"/>
      <c r="D9" s="35"/>
      <c r="E9" s="35"/>
      <c r="F9" s="35"/>
      <c r="G9" s="35"/>
      <c r="H9" s="16"/>
    </row>
    <row r="10" spans="1:14" x14ac:dyDescent="0.3">
      <c r="A10" s="17"/>
      <c r="B10" s="66" t="s">
        <v>31</v>
      </c>
      <c r="C10" s="35"/>
      <c r="D10" s="35"/>
      <c r="E10" s="35"/>
      <c r="F10" s="35"/>
      <c r="G10" s="35"/>
      <c r="H10" s="16"/>
      <c r="J10" t="s">
        <v>63</v>
      </c>
    </row>
    <row r="11" spans="1:14" x14ac:dyDescent="0.3">
      <c r="A11" s="17"/>
      <c r="B11" s="36"/>
      <c r="C11" s="37"/>
      <c r="D11" s="38" t="s">
        <v>34</v>
      </c>
      <c r="E11" s="37"/>
      <c r="F11" s="37" t="s">
        <v>42</v>
      </c>
      <c r="G11" s="39"/>
      <c r="H11" s="16"/>
    </row>
    <row r="12" spans="1:14" x14ac:dyDescent="0.3">
      <c r="A12" s="17"/>
      <c r="B12" s="40"/>
      <c r="C12" s="41"/>
      <c r="D12" s="42" t="s">
        <v>36</v>
      </c>
      <c r="E12" s="41" t="s">
        <v>39</v>
      </c>
      <c r="F12" s="41" t="s">
        <v>43</v>
      </c>
      <c r="G12" s="43" t="s">
        <v>46</v>
      </c>
      <c r="H12" s="16"/>
      <c r="J12" s="18" t="s">
        <v>64</v>
      </c>
      <c r="K12" s="25"/>
      <c r="L12" s="73" t="s">
        <v>46</v>
      </c>
      <c r="M12" s="25"/>
      <c r="N12" s="19" t="s">
        <v>46</v>
      </c>
    </row>
    <row r="13" spans="1:14" x14ac:dyDescent="0.3">
      <c r="A13" s="17"/>
      <c r="B13" s="22" t="s">
        <v>32</v>
      </c>
      <c r="C13" s="41" t="s">
        <v>34</v>
      </c>
      <c r="D13" s="42" t="s">
        <v>37</v>
      </c>
      <c r="E13" s="41" t="s">
        <v>40</v>
      </c>
      <c r="F13" s="41" t="s">
        <v>44</v>
      </c>
      <c r="G13" s="43" t="s">
        <v>42</v>
      </c>
      <c r="H13" s="16"/>
      <c r="J13" s="74" t="s">
        <v>68</v>
      </c>
      <c r="K13" s="27" t="s">
        <v>43</v>
      </c>
      <c r="L13" s="75" t="s">
        <v>43</v>
      </c>
      <c r="M13" s="27" t="s">
        <v>67</v>
      </c>
      <c r="N13" s="24" t="s">
        <v>22</v>
      </c>
    </row>
    <row r="14" spans="1:14" x14ac:dyDescent="0.3">
      <c r="A14" s="17"/>
      <c r="B14" s="23" t="s">
        <v>33</v>
      </c>
      <c r="C14" s="44" t="s">
        <v>35</v>
      </c>
      <c r="D14" s="45" t="s">
        <v>38</v>
      </c>
      <c r="E14" s="44" t="s">
        <v>41</v>
      </c>
      <c r="F14" s="44" t="s">
        <v>45</v>
      </c>
      <c r="G14" s="46" t="s">
        <v>43</v>
      </c>
      <c r="H14" s="16"/>
      <c r="J14" s="20" t="s">
        <v>65</v>
      </c>
      <c r="K14" s="76">
        <f>SUM(E15:$E$15)/(SUM(D15:$D$15)/1000)</f>
        <v>1.2367097423198947</v>
      </c>
      <c r="L14" s="77">
        <f>K14/$F$19</f>
        <v>0.91973700936916958</v>
      </c>
      <c r="M14" s="76">
        <f>1-L14</f>
        <v>8.0262990630830422E-2</v>
      </c>
      <c r="N14" s="71">
        <f>M14/$M$16</f>
        <v>1.6035807731091998</v>
      </c>
    </row>
    <row r="15" spans="1:14" x14ac:dyDescent="0.3">
      <c r="A15" s="17"/>
      <c r="B15" s="36" t="s">
        <v>19</v>
      </c>
      <c r="C15" s="47">
        <v>247424</v>
      </c>
      <c r="D15" s="48">
        <v>25846000</v>
      </c>
      <c r="E15" s="47">
        <v>31964</v>
      </c>
      <c r="F15" s="67">
        <f>E15/D15*1000</f>
        <v>1.2367097423198947</v>
      </c>
      <c r="G15" s="49">
        <f>F15/$F$19</f>
        <v>0.91973700936916958</v>
      </c>
      <c r="H15" s="16"/>
      <c r="J15" s="20" t="s">
        <v>16</v>
      </c>
      <c r="K15" s="76">
        <f>SUM(E$15:$E16)/(SUM(D$15:$D16)/1000)</f>
        <v>1.2544427956133049</v>
      </c>
      <c r="L15" s="77">
        <f t="shared" ref="L15:L16" si="0">K15/$F$19</f>
        <v>0.93292502337516459</v>
      </c>
      <c r="M15" s="76">
        <f t="shared" ref="M15:M16" si="1">1-L15</f>
        <v>6.7074976624835414E-2</v>
      </c>
      <c r="N15" s="71">
        <f>M15/$M$16</f>
        <v>1.3400963760129234</v>
      </c>
    </row>
    <row r="16" spans="1:14" x14ac:dyDescent="0.3">
      <c r="A16" s="17"/>
      <c r="B16" s="40" t="s">
        <v>47</v>
      </c>
      <c r="C16" s="50">
        <v>15868</v>
      </c>
      <c r="D16" s="51">
        <v>1783000</v>
      </c>
      <c r="E16" s="50">
        <v>2695</v>
      </c>
      <c r="F16" s="68">
        <f t="shared" ref="F16:F19" si="2">E16/D16*1000</f>
        <v>1.5114974761637689</v>
      </c>
      <c r="G16" s="52">
        <f t="shared" ref="G16:G19" si="3">F16/$F$19</f>
        <v>1.1240957524828168</v>
      </c>
      <c r="H16" s="16"/>
      <c r="J16" s="74" t="s">
        <v>66</v>
      </c>
      <c r="K16" s="78">
        <f>SUM(E$15:$E17)/(SUM(D$15:$D17)/1000)</f>
        <v>1.2773319959879639</v>
      </c>
      <c r="L16" s="79">
        <f t="shared" si="0"/>
        <v>0.94994764718012448</v>
      </c>
      <c r="M16" s="78">
        <f t="shared" si="1"/>
        <v>5.0052352819875523E-2</v>
      </c>
      <c r="N16" s="72">
        <f>M16/$M$16</f>
        <v>1</v>
      </c>
    </row>
    <row r="17" spans="1:10" x14ac:dyDescent="0.3">
      <c r="A17" s="17"/>
      <c r="B17" s="40" t="s">
        <v>48</v>
      </c>
      <c r="C17" s="50">
        <v>20369</v>
      </c>
      <c r="D17" s="51">
        <v>2281000</v>
      </c>
      <c r="E17" s="50">
        <v>3546</v>
      </c>
      <c r="F17" s="68">
        <f t="shared" si="2"/>
        <v>1.5545813239807103</v>
      </c>
      <c r="G17" s="52">
        <f t="shared" si="3"/>
        <v>1.1561370698487961</v>
      </c>
      <c r="H17" s="16"/>
    </row>
    <row r="18" spans="1:10" x14ac:dyDescent="0.3">
      <c r="A18" s="17"/>
      <c r="B18" s="53" t="s">
        <v>20</v>
      </c>
      <c r="C18" s="54">
        <v>37666</v>
      </c>
      <c r="D18" s="55">
        <v>4129000</v>
      </c>
      <c r="E18" s="54">
        <v>7565</v>
      </c>
      <c r="F18" s="69">
        <f t="shared" si="2"/>
        <v>1.8321627512714942</v>
      </c>
      <c r="G18" s="56">
        <f t="shared" si="3"/>
        <v>1.3625734736842994</v>
      </c>
      <c r="H18" s="16"/>
      <c r="I18" t="s">
        <v>13</v>
      </c>
      <c r="J18" s="1" t="s">
        <v>69</v>
      </c>
    </row>
    <row r="19" spans="1:10" x14ac:dyDescent="0.3">
      <c r="A19" s="17"/>
      <c r="B19" s="57" t="s">
        <v>14</v>
      </c>
      <c r="C19" s="58">
        <f>SUM(C15:C18)</f>
        <v>321327</v>
      </c>
      <c r="D19" s="59">
        <f>SUM(D15:D18)</f>
        <v>34039000</v>
      </c>
      <c r="E19" s="58">
        <f>SUM(E15:E18)</f>
        <v>45770</v>
      </c>
      <c r="F19" s="70">
        <f t="shared" si="2"/>
        <v>1.3446340961837893</v>
      </c>
      <c r="G19" s="60">
        <f t="shared" si="3"/>
        <v>1</v>
      </c>
      <c r="H19" s="16"/>
      <c r="J19" s="1" t="s">
        <v>71</v>
      </c>
    </row>
    <row r="20" spans="1:10" x14ac:dyDescent="0.3">
      <c r="A20" s="17"/>
      <c r="B20" s="34"/>
      <c r="C20" s="34"/>
      <c r="D20" s="34"/>
      <c r="E20" s="34"/>
      <c r="F20" s="34"/>
      <c r="G20" s="34"/>
      <c r="H20" s="16"/>
      <c r="J20" s="1" t="s">
        <v>70</v>
      </c>
    </row>
    <row r="21" spans="1:10" x14ac:dyDescent="0.3">
      <c r="A21" s="17"/>
      <c r="B21" s="61" t="s">
        <v>49</v>
      </c>
      <c r="C21" s="34"/>
      <c r="D21" s="34"/>
      <c r="E21" s="34"/>
      <c r="F21" s="34"/>
      <c r="G21" s="34"/>
      <c r="H21" s="16"/>
    </row>
    <row r="22" spans="1:10" x14ac:dyDescent="0.3">
      <c r="A22" s="17"/>
      <c r="B22" s="61" t="s">
        <v>50</v>
      </c>
      <c r="C22" s="34"/>
      <c r="D22" s="34"/>
      <c r="E22" s="34"/>
      <c r="F22" s="34"/>
      <c r="G22" s="34"/>
      <c r="H22" s="16"/>
      <c r="I22" t="s">
        <v>15</v>
      </c>
      <c r="J22" s="1" t="s">
        <v>72</v>
      </c>
    </row>
    <row r="23" spans="1:10" x14ac:dyDescent="0.3">
      <c r="A23" s="17"/>
      <c r="B23" s="61" t="s">
        <v>51</v>
      </c>
      <c r="C23" s="34"/>
      <c r="D23" s="34"/>
      <c r="E23" s="34"/>
      <c r="F23" s="34"/>
      <c r="G23" s="34"/>
      <c r="H23" s="16"/>
      <c r="J23" s="1" t="s">
        <v>73</v>
      </c>
    </row>
    <row r="24" spans="1:10" x14ac:dyDescent="0.3">
      <c r="A24" s="17"/>
      <c r="B24" s="61" t="s">
        <v>52</v>
      </c>
      <c r="C24" s="34"/>
      <c r="D24" s="34"/>
      <c r="E24" s="34"/>
      <c r="F24" s="34"/>
      <c r="G24" s="34"/>
      <c r="H24" s="16"/>
      <c r="J24" s="1" t="s">
        <v>74</v>
      </c>
    </row>
    <row r="25" spans="1:10" x14ac:dyDescent="0.3">
      <c r="A25" s="17"/>
      <c r="B25" s="34"/>
      <c r="C25" s="34"/>
      <c r="D25" s="34"/>
      <c r="E25" s="34"/>
      <c r="F25" s="34"/>
      <c r="G25" s="34"/>
      <c r="H25" s="16"/>
      <c r="J25" s="1" t="s">
        <v>75</v>
      </c>
    </row>
    <row r="26" spans="1:10" x14ac:dyDescent="0.3">
      <c r="A26" s="11" t="s">
        <v>7</v>
      </c>
      <c r="B26" s="61" t="s">
        <v>53</v>
      </c>
      <c r="C26" s="34"/>
      <c r="D26" s="34"/>
      <c r="E26" s="34"/>
      <c r="F26" s="34"/>
      <c r="G26" s="34"/>
      <c r="H26" s="16"/>
    </row>
    <row r="27" spans="1:10" x14ac:dyDescent="0.3">
      <c r="A27" s="17"/>
      <c r="B27" s="61" t="s">
        <v>54</v>
      </c>
      <c r="C27" s="34"/>
      <c r="D27" s="34"/>
      <c r="E27" s="34"/>
      <c r="F27" s="34"/>
      <c r="G27" s="34"/>
      <c r="H27" s="16"/>
    </row>
    <row r="28" spans="1:10" x14ac:dyDescent="0.3">
      <c r="A28" s="17"/>
      <c r="B28" s="34"/>
      <c r="C28" s="34"/>
      <c r="D28" s="34"/>
      <c r="E28" s="34"/>
      <c r="F28" s="34"/>
      <c r="G28" s="34"/>
      <c r="H28" s="16"/>
    </row>
    <row r="29" spans="1:10" x14ac:dyDescent="0.3">
      <c r="A29" s="17"/>
      <c r="B29" s="61" t="s">
        <v>55</v>
      </c>
      <c r="C29" s="34"/>
      <c r="D29" s="34"/>
      <c r="E29" s="34"/>
      <c r="F29" s="34"/>
      <c r="G29" s="34"/>
      <c r="H29" s="16"/>
    </row>
    <row r="30" spans="1:10" x14ac:dyDescent="0.3">
      <c r="A30" s="17"/>
      <c r="B30" s="61" t="s">
        <v>56</v>
      </c>
      <c r="C30" s="34"/>
      <c r="D30" s="34"/>
      <c r="E30" s="34"/>
      <c r="F30" s="34"/>
      <c r="G30" s="34"/>
      <c r="H30" s="16"/>
    </row>
    <row r="31" spans="1:10" x14ac:dyDescent="0.3">
      <c r="A31" s="17"/>
      <c r="B31" s="34"/>
      <c r="C31" s="34"/>
      <c r="D31" s="34"/>
      <c r="E31" s="34"/>
      <c r="F31" s="34"/>
      <c r="G31" s="34"/>
      <c r="H31" s="16"/>
    </row>
    <row r="32" spans="1:10" x14ac:dyDescent="0.3">
      <c r="A32" s="17"/>
      <c r="B32" s="61" t="s">
        <v>57</v>
      </c>
      <c r="C32" s="34"/>
      <c r="D32" s="34"/>
      <c r="E32" s="34"/>
      <c r="F32" s="34"/>
      <c r="G32" s="34"/>
      <c r="H32" s="16"/>
    </row>
    <row r="33" spans="1:8" ht="15" thickBot="1" x14ac:dyDescent="0.35">
      <c r="A33" s="62"/>
      <c r="B33" s="63" t="s">
        <v>58</v>
      </c>
      <c r="C33" s="64"/>
      <c r="D33" s="64"/>
      <c r="E33" s="64"/>
      <c r="F33" s="64"/>
      <c r="G33" s="64"/>
      <c r="H33" s="65"/>
    </row>
  </sheetData>
  <mergeCells count="1">
    <mergeCell ref="G1:H1"/>
  </mergeCells>
  <hyperlinks>
    <hyperlink ref="G1" location="TOC!A1" display="Return to TOC" xr:uid="{D73D7743-0A56-42B3-BF1B-6A476ABE70F1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D3C9D-9DDB-41D7-B5C6-EC69C0282834}">
  <dimension ref="A1:N22"/>
  <sheetViews>
    <sheetView workbookViewId="0"/>
  </sheetViews>
  <sheetFormatPr defaultRowHeight="14.4" x14ac:dyDescent="0.3"/>
  <cols>
    <col min="1" max="1" width="14" bestFit="1" customWidth="1"/>
    <col min="2" max="2" width="10.88671875" customWidth="1"/>
    <col min="3" max="3" width="10" bestFit="1" customWidth="1"/>
    <col min="4" max="4" width="9.5546875" bestFit="1" customWidth="1"/>
    <col min="10" max="10" width="3.6640625" customWidth="1"/>
    <col min="11" max="11" width="10.44140625" customWidth="1"/>
    <col min="12" max="13" width="13.88671875" bestFit="1" customWidth="1"/>
    <col min="14" max="14" width="10.44140625" bestFit="1" customWidth="1"/>
  </cols>
  <sheetData>
    <row r="1" spans="1:14" x14ac:dyDescent="0.3">
      <c r="A1" s="8" t="s">
        <v>3</v>
      </c>
      <c r="B1" s="9" t="s">
        <v>11</v>
      </c>
      <c r="C1" s="9"/>
      <c r="D1" s="10"/>
      <c r="E1" s="10"/>
      <c r="F1" s="10"/>
      <c r="G1" s="10"/>
      <c r="H1" s="172" t="s">
        <v>8</v>
      </c>
      <c r="I1" s="173"/>
      <c r="J1" s="7"/>
      <c r="K1" s="6" t="s">
        <v>9</v>
      </c>
    </row>
    <row r="2" spans="1:14" x14ac:dyDescent="0.3">
      <c r="A2" s="11" t="s">
        <v>4</v>
      </c>
      <c r="B2" s="32" t="s">
        <v>77</v>
      </c>
      <c r="C2" s="32"/>
      <c r="D2" s="32"/>
      <c r="E2" s="32"/>
      <c r="F2" s="32"/>
      <c r="G2" s="32"/>
      <c r="H2" s="32"/>
      <c r="I2" s="12"/>
      <c r="J2" t="s">
        <v>12</v>
      </c>
      <c r="K2" t="s">
        <v>88</v>
      </c>
    </row>
    <row r="3" spans="1:14" x14ac:dyDescent="0.3">
      <c r="A3" s="11" t="s">
        <v>5</v>
      </c>
      <c r="B3" s="32" t="s">
        <v>76</v>
      </c>
      <c r="C3" s="32"/>
      <c r="D3" s="32"/>
      <c r="E3" s="32"/>
      <c r="F3" s="32"/>
      <c r="G3" s="32"/>
      <c r="H3" s="32"/>
      <c r="I3" s="12"/>
    </row>
    <row r="4" spans="1:14" x14ac:dyDescent="0.3">
      <c r="A4" s="13"/>
      <c r="B4" s="33"/>
      <c r="C4" s="33"/>
      <c r="D4" s="33"/>
      <c r="E4" s="33"/>
      <c r="F4" s="33"/>
      <c r="G4" s="33"/>
      <c r="H4" s="33"/>
      <c r="I4" s="14"/>
    </row>
    <row r="5" spans="1:14" x14ac:dyDescent="0.3">
      <c r="A5" s="15" t="s">
        <v>6</v>
      </c>
      <c r="B5" s="32" t="s">
        <v>78</v>
      </c>
      <c r="C5" s="34"/>
      <c r="D5" s="34"/>
      <c r="E5" s="34"/>
      <c r="F5" s="34"/>
      <c r="G5" s="34"/>
      <c r="H5" s="34"/>
      <c r="I5" s="16"/>
    </row>
    <row r="6" spans="1:14" x14ac:dyDescent="0.3">
      <c r="A6" s="17"/>
      <c r="B6" s="32" t="s">
        <v>79</v>
      </c>
      <c r="C6" s="34"/>
      <c r="D6" s="34"/>
      <c r="E6" s="34"/>
      <c r="F6" s="34"/>
      <c r="G6" s="34"/>
      <c r="H6" s="34"/>
      <c r="I6" s="16"/>
      <c r="K6" t="s">
        <v>60</v>
      </c>
    </row>
    <row r="7" spans="1:14" x14ac:dyDescent="0.3">
      <c r="A7" s="17"/>
      <c r="B7" s="34"/>
      <c r="C7" s="34"/>
      <c r="D7" s="34"/>
      <c r="E7" s="34"/>
      <c r="F7" s="34"/>
      <c r="G7" s="34"/>
      <c r="H7" s="34"/>
      <c r="I7" s="16"/>
      <c r="K7" t="s">
        <v>61</v>
      </c>
    </row>
    <row r="8" spans="1:14" x14ac:dyDescent="0.3">
      <c r="A8" s="17"/>
      <c r="B8" s="80" t="s">
        <v>68</v>
      </c>
      <c r="C8" s="37" t="s">
        <v>34</v>
      </c>
      <c r="D8" s="39" t="s">
        <v>41</v>
      </c>
      <c r="E8" s="34"/>
      <c r="F8" s="34"/>
      <c r="G8" s="34"/>
      <c r="H8" s="34"/>
      <c r="I8" s="16"/>
      <c r="K8" t="s">
        <v>89</v>
      </c>
    </row>
    <row r="9" spans="1:14" x14ac:dyDescent="0.3">
      <c r="A9" s="17"/>
      <c r="B9" s="23" t="s">
        <v>64</v>
      </c>
      <c r="C9" s="44" t="s">
        <v>80</v>
      </c>
      <c r="D9" s="46" t="s">
        <v>81</v>
      </c>
      <c r="E9" s="34"/>
      <c r="F9" s="34"/>
      <c r="G9" s="34"/>
      <c r="H9" s="34"/>
      <c r="I9" s="16"/>
    </row>
    <row r="10" spans="1:14" x14ac:dyDescent="0.3">
      <c r="A10" s="17"/>
      <c r="B10" s="22" t="s">
        <v>82</v>
      </c>
      <c r="C10" s="50">
        <v>2500</v>
      </c>
      <c r="D10" s="82">
        <v>1000000</v>
      </c>
      <c r="E10" s="34"/>
      <c r="F10" s="34"/>
      <c r="G10" s="34"/>
      <c r="H10" s="34"/>
      <c r="I10" s="16"/>
      <c r="K10" t="s">
        <v>90</v>
      </c>
      <c r="N10" s="86" t="s">
        <v>92</v>
      </c>
    </row>
    <row r="11" spans="1:14" x14ac:dyDescent="0.3">
      <c r="A11" s="17"/>
      <c r="B11" s="22">
        <v>1</v>
      </c>
      <c r="C11" s="41">
        <v>500</v>
      </c>
      <c r="D11" s="82">
        <v>500000</v>
      </c>
      <c r="E11" s="34"/>
      <c r="F11" s="34"/>
      <c r="G11" s="34"/>
      <c r="H11" s="34"/>
      <c r="I11" s="16"/>
    </row>
    <row r="12" spans="1:14" x14ac:dyDescent="0.3">
      <c r="A12" s="17"/>
      <c r="B12" s="40">
        <v>0</v>
      </c>
      <c r="C12" s="50">
        <v>1000</v>
      </c>
      <c r="D12" s="82">
        <v>2500000</v>
      </c>
      <c r="E12" s="34"/>
      <c r="F12" s="34"/>
      <c r="G12" s="34"/>
      <c r="H12" s="34"/>
      <c r="I12" s="16"/>
      <c r="K12" t="s">
        <v>64</v>
      </c>
      <c r="M12" t="s">
        <v>46</v>
      </c>
    </row>
    <row r="13" spans="1:14" x14ac:dyDescent="0.3">
      <c r="A13" s="17"/>
      <c r="B13" s="81" t="s">
        <v>14</v>
      </c>
      <c r="C13" s="58">
        <f>SUM(C10:C12)</f>
        <v>4000</v>
      </c>
      <c r="D13" s="83">
        <f>SUM(D10:D12)</f>
        <v>4000000</v>
      </c>
      <c r="E13" s="34"/>
      <c r="F13" s="34"/>
      <c r="G13" s="34"/>
      <c r="H13" s="34"/>
      <c r="I13" s="16"/>
      <c r="K13" t="s">
        <v>68</v>
      </c>
      <c r="L13" t="s">
        <v>91</v>
      </c>
      <c r="M13" t="s">
        <v>91</v>
      </c>
      <c r="N13" t="s">
        <v>67</v>
      </c>
    </row>
    <row r="14" spans="1:14" x14ac:dyDescent="0.3">
      <c r="A14" s="17"/>
      <c r="B14" s="34"/>
      <c r="C14" s="34"/>
      <c r="D14" s="34"/>
      <c r="E14" s="34"/>
      <c r="F14" s="34"/>
      <c r="G14" s="34"/>
      <c r="H14" s="34"/>
      <c r="I14" s="16"/>
      <c r="K14" t="s">
        <v>16</v>
      </c>
      <c r="L14">
        <f>D10/C10</f>
        <v>400</v>
      </c>
      <c r="M14">
        <f>L14/$L$16</f>
        <v>0.4</v>
      </c>
      <c r="N14">
        <f>1-M14</f>
        <v>0.6</v>
      </c>
    </row>
    <row r="15" spans="1:14" x14ac:dyDescent="0.3">
      <c r="A15" s="17"/>
      <c r="B15" s="34" t="s">
        <v>83</v>
      </c>
      <c r="C15" s="34"/>
      <c r="D15" s="34"/>
      <c r="E15" s="34"/>
      <c r="F15" s="34"/>
      <c r="G15" s="34"/>
      <c r="H15" s="34"/>
      <c r="I15" s="16"/>
      <c r="K15" t="s">
        <v>66</v>
      </c>
      <c r="L15">
        <f>SUM(D10:D11)/SUM(C10:C11)</f>
        <v>500</v>
      </c>
      <c r="M15">
        <f>L15/$L$16</f>
        <v>0.5</v>
      </c>
      <c r="N15" s="85">
        <f>1-M15</f>
        <v>0.5</v>
      </c>
    </row>
    <row r="16" spans="1:14" x14ac:dyDescent="0.3">
      <c r="A16" s="17"/>
      <c r="B16" s="84">
        <v>1250</v>
      </c>
      <c r="C16" s="34" t="s">
        <v>84</v>
      </c>
      <c r="D16" s="34"/>
      <c r="E16" s="34"/>
      <c r="F16" s="34"/>
      <c r="G16" s="34"/>
      <c r="H16" s="34"/>
      <c r="I16" s="16"/>
      <c r="K16" t="s">
        <v>14</v>
      </c>
      <c r="L16">
        <f>D13/C13</f>
        <v>1000</v>
      </c>
    </row>
    <row r="17" spans="1:13" x14ac:dyDescent="0.3">
      <c r="A17" s="17"/>
      <c r="B17" s="34"/>
      <c r="C17" s="34"/>
      <c r="D17" s="34"/>
      <c r="E17" s="34"/>
      <c r="F17" s="34"/>
      <c r="G17" s="34"/>
      <c r="H17" s="34"/>
      <c r="I17" s="16"/>
    </row>
    <row r="18" spans="1:13" x14ac:dyDescent="0.3">
      <c r="A18" s="17"/>
      <c r="B18" s="34" t="s">
        <v>85</v>
      </c>
      <c r="C18" s="34"/>
      <c r="D18" s="34"/>
      <c r="E18" s="34"/>
      <c r="F18" s="34"/>
      <c r="G18" s="34"/>
      <c r="H18" s="34"/>
      <c r="I18" s="16"/>
      <c r="J18" t="s">
        <v>13</v>
      </c>
      <c r="K18" t="s">
        <v>93</v>
      </c>
    </row>
    <row r="19" spans="1:13" x14ac:dyDescent="0.3">
      <c r="A19" s="17"/>
      <c r="B19" s="34"/>
      <c r="C19" s="34"/>
      <c r="D19" s="34"/>
      <c r="E19" s="34"/>
      <c r="F19" s="34"/>
      <c r="G19" s="34"/>
      <c r="H19" s="34"/>
      <c r="I19" s="16"/>
      <c r="K19" t="s">
        <v>95</v>
      </c>
      <c r="L19">
        <f>M14</f>
        <v>0.4</v>
      </c>
      <c r="M19" s="86" t="s">
        <v>94</v>
      </c>
    </row>
    <row r="20" spans="1:13" x14ac:dyDescent="0.3">
      <c r="A20" s="11" t="s">
        <v>7</v>
      </c>
      <c r="B20" s="34" t="s">
        <v>86</v>
      </c>
      <c r="C20" s="34"/>
      <c r="D20" s="34"/>
      <c r="E20" s="34"/>
      <c r="F20" s="34"/>
      <c r="G20" s="34"/>
      <c r="H20" s="34"/>
      <c r="I20" s="16"/>
      <c r="K20" t="s">
        <v>96</v>
      </c>
      <c r="L20" s="87">
        <f>B16*M14</f>
        <v>500</v>
      </c>
    </row>
    <row r="21" spans="1:13" x14ac:dyDescent="0.3">
      <c r="A21" s="17"/>
      <c r="B21" s="34"/>
      <c r="C21" s="34"/>
      <c r="D21" s="34"/>
      <c r="E21" s="34"/>
      <c r="F21" s="34"/>
      <c r="G21" s="34"/>
      <c r="H21" s="34"/>
      <c r="I21" s="16"/>
    </row>
    <row r="22" spans="1:13" ht="15" thickBot="1" x14ac:dyDescent="0.35">
      <c r="A22" s="62"/>
      <c r="B22" s="64" t="s">
        <v>87</v>
      </c>
      <c r="C22" s="64"/>
      <c r="D22" s="64"/>
      <c r="E22" s="64"/>
      <c r="F22" s="64"/>
      <c r="G22" s="64"/>
      <c r="H22" s="64"/>
      <c r="I22" s="65"/>
    </row>
  </sheetData>
  <mergeCells count="1">
    <mergeCell ref="H1:I1"/>
  </mergeCells>
  <hyperlinks>
    <hyperlink ref="H1" location="TOC!A1" display="Return to TOC" xr:uid="{7B99739C-EB47-405A-90EA-3261A09E4ACB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121E2-CC3B-4683-B461-E267BFB07702}">
  <dimension ref="A1:N27"/>
  <sheetViews>
    <sheetView workbookViewId="0"/>
  </sheetViews>
  <sheetFormatPr defaultRowHeight="14.4" x14ac:dyDescent="0.3"/>
  <cols>
    <col min="1" max="1" width="14" bestFit="1" customWidth="1"/>
    <col min="2" max="2" width="13.44140625" customWidth="1"/>
    <col min="3" max="3" width="13.5546875" bestFit="1" customWidth="1"/>
    <col min="4" max="4" width="16.33203125" bestFit="1" customWidth="1"/>
    <col min="9" max="9" width="3.6640625" customWidth="1"/>
    <col min="10" max="10" width="10.44140625" bestFit="1" customWidth="1"/>
    <col min="11" max="12" width="10.33203125" bestFit="1" customWidth="1"/>
    <col min="13" max="13" width="10.44140625" bestFit="1" customWidth="1"/>
    <col min="14" max="14" width="10.33203125" bestFit="1" customWidth="1"/>
  </cols>
  <sheetData>
    <row r="1" spans="1:14" x14ac:dyDescent="0.3">
      <c r="A1" s="8" t="s">
        <v>3</v>
      </c>
      <c r="B1" s="9" t="s">
        <v>11</v>
      </c>
      <c r="C1" s="9"/>
      <c r="D1" s="10"/>
      <c r="E1" s="10"/>
      <c r="F1" s="10"/>
      <c r="G1" s="172" t="s">
        <v>8</v>
      </c>
      <c r="H1" s="173"/>
      <c r="I1" s="7"/>
      <c r="J1" s="6" t="s">
        <v>9</v>
      </c>
    </row>
    <row r="2" spans="1:14" x14ac:dyDescent="0.3">
      <c r="A2" s="11" t="s">
        <v>4</v>
      </c>
      <c r="B2" s="32" t="s">
        <v>97</v>
      </c>
      <c r="C2" s="32"/>
      <c r="D2" s="32"/>
      <c r="E2" s="32"/>
      <c r="F2" s="32"/>
      <c r="G2" s="32"/>
      <c r="H2" s="12"/>
      <c r="J2" t="s">
        <v>116</v>
      </c>
    </row>
    <row r="3" spans="1:14" x14ac:dyDescent="0.3">
      <c r="A3" s="11" t="s">
        <v>5</v>
      </c>
      <c r="B3" s="32" t="s">
        <v>98</v>
      </c>
      <c r="C3" s="32"/>
      <c r="D3" s="32"/>
      <c r="E3" s="32"/>
      <c r="F3" s="32"/>
      <c r="G3" s="32"/>
      <c r="H3" s="12"/>
    </row>
    <row r="4" spans="1:14" x14ac:dyDescent="0.3">
      <c r="A4" s="13"/>
      <c r="B4" s="33"/>
      <c r="C4" s="33"/>
      <c r="D4" s="33"/>
      <c r="E4" s="33"/>
      <c r="F4" s="33"/>
      <c r="G4" s="33"/>
      <c r="H4" s="14"/>
    </row>
    <row r="5" spans="1:14" x14ac:dyDescent="0.3">
      <c r="A5" s="15" t="s">
        <v>6</v>
      </c>
      <c r="B5" s="32" t="s">
        <v>99</v>
      </c>
      <c r="C5" s="34"/>
      <c r="D5" s="34"/>
      <c r="E5" s="34"/>
      <c r="F5" s="34"/>
      <c r="G5" s="34"/>
      <c r="H5" s="16"/>
      <c r="J5" t="s">
        <v>117</v>
      </c>
    </row>
    <row r="6" spans="1:14" x14ac:dyDescent="0.3">
      <c r="A6" s="17"/>
      <c r="B6" s="32" t="s">
        <v>104</v>
      </c>
      <c r="C6" s="34"/>
      <c r="D6" s="34"/>
      <c r="E6" s="34"/>
      <c r="F6" s="34"/>
      <c r="G6" s="34"/>
      <c r="H6" s="16"/>
      <c r="J6" t="s">
        <v>118</v>
      </c>
    </row>
    <row r="7" spans="1:14" x14ac:dyDescent="0.3">
      <c r="A7" s="17"/>
      <c r="B7" s="34"/>
      <c r="C7" s="34"/>
      <c r="D7" s="34"/>
      <c r="E7" s="34"/>
      <c r="F7" s="34"/>
      <c r="G7" s="34"/>
      <c r="H7" s="16"/>
    </row>
    <row r="8" spans="1:14" x14ac:dyDescent="0.3">
      <c r="A8" s="17"/>
      <c r="B8" s="36"/>
      <c r="C8" s="37" t="s">
        <v>100</v>
      </c>
      <c r="D8" s="37" t="s">
        <v>17</v>
      </c>
      <c r="E8" s="39"/>
      <c r="F8" s="34"/>
      <c r="G8" s="34"/>
      <c r="H8" s="16"/>
      <c r="J8" s="94" t="s">
        <v>114</v>
      </c>
    </row>
    <row r="9" spans="1:14" x14ac:dyDescent="0.3">
      <c r="A9" s="17"/>
      <c r="B9" s="40"/>
      <c r="C9" s="41" t="s">
        <v>101</v>
      </c>
      <c r="D9" s="41" t="s">
        <v>37</v>
      </c>
      <c r="E9" s="43" t="s">
        <v>41</v>
      </c>
      <c r="F9" s="34"/>
      <c r="G9" s="34"/>
      <c r="H9" s="16"/>
      <c r="J9" s="18" t="s">
        <v>64</v>
      </c>
      <c r="K9" s="25"/>
      <c r="L9" s="73" t="s">
        <v>46</v>
      </c>
      <c r="M9" s="25"/>
      <c r="N9" s="19" t="s">
        <v>46</v>
      </c>
    </row>
    <row r="10" spans="1:14" x14ac:dyDescent="0.3">
      <c r="A10" s="17"/>
      <c r="B10" s="23" t="s">
        <v>18</v>
      </c>
      <c r="C10" s="44" t="s">
        <v>64</v>
      </c>
      <c r="D10" s="44" t="s">
        <v>103</v>
      </c>
      <c r="E10" s="46" t="s">
        <v>102</v>
      </c>
      <c r="F10" s="34"/>
      <c r="G10" s="34"/>
      <c r="H10" s="16"/>
      <c r="J10" s="74" t="s">
        <v>115</v>
      </c>
      <c r="K10" s="27" t="s">
        <v>43</v>
      </c>
      <c r="L10" s="75" t="s">
        <v>43</v>
      </c>
      <c r="M10" s="27" t="s">
        <v>67</v>
      </c>
      <c r="N10" s="24" t="s">
        <v>22</v>
      </c>
    </row>
    <row r="11" spans="1:14" x14ac:dyDescent="0.3">
      <c r="A11" s="17"/>
      <c r="B11" s="80" t="s">
        <v>19</v>
      </c>
      <c r="C11" s="37" t="s">
        <v>65</v>
      </c>
      <c r="D11" s="47">
        <v>500000</v>
      </c>
      <c r="E11" s="39">
        <v>240</v>
      </c>
      <c r="F11" s="34"/>
      <c r="G11" s="34"/>
      <c r="H11" s="16"/>
      <c r="J11" s="20" t="s">
        <v>65</v>
      </c>
      <c r="K11" s="100">
        <f>SUM(E11:$E$11)/SUM(D11:$D$11)</f>
        <v>4.8000000000000001E-4</v>
      </c>
      <c r="L11" s="96">
        <f>K11/$K$14</f>
        <v>0.64561403508771931</v>
      </c>
      <c r="M11" s="102">
        <f>1-L11</f>
        <v>0.35438596491228069</v>
      </c>
      <c r="N11" s="97">
        <f>M11/$M$13</f>
        <v>2.9101694915254237</v>
      </c>
    </row>
    <row r="12" spans="1:14" x14ac:dyDescent="0.3">
      <c r="A12" s="17"/>
      <c r="B12" s="22" t="s">
        <v>47</v>
      </c>
      <c r="C12" s="41">
        <v>2</v>
      </c>
      <c r="D12" s="50">
        <v>150000</v>
      </c>
      <c r="E12" s="43">
        <v>125</v>
      </c>
      <c r="F12" s="34"/>
      <c r="G12" s="34"/>
      <c r="H12" s="16"/>
      <c r="J12" s="20" t="s">
        <v>16</v>
      </c>
      <c r="K12" s="100">
        <f>SUM(E$11:$E12)/SUM(D$11:$D12)</f>
        <v>5.6153846153846152E-4</v>
      </c>
      <c r="L12" s="96">
        <f t="shared" ref="L12:L13" si="0">K12/$K$14</f>
        <v>0.75528565002249215</v>
      </c>
      <c r="M12" s="102">
        <f t="shared" ref="M12:M13" si="1">1-L12</f>
        <v>0.24471434997750785</v>
      </c>
      <c r="N12" s="97">
        <f>M12/$M$13</f>
        <v>2.0095610604085179</v>
      </c>
    </row>
    <row r="13" spans="1:14" x14ac:dyDescent="0.3">
      <c r="A13" s="17"/>
      <c r="B13" s="22" t="s">
        <v>48</v>
      </c>
      <c r="C13" s="41">
        <v>1</v>
      </c>
      <c r="D13" s="50">
        <v>200000</v>
      </c>
      <c r="E13" s="43">
        <v>190</v>
      </c>
      <c r="F13" s="34"/>
      <c r="G13" s="34"/>
      <c r="H13" s="16"/>
      <c r="J13" s="20" t="s">
        <v>66</v>
      </c>
      <c r="K13" s="100">
        <f>SUM(E$11:$E13)/SUM(D$11:$D13)</f>
        <v>6.5294117647058823E-4</v>
      </c>
      <c r="L13" s="96">
        <f t="shared" si="0"/>
        <v>0.8782249742002064</v>
      </c>
      <c r="M13" s="102">
        <f t="shared" si="1"/>
        <v>0.1217750257997936</v>
      </c>
      <c r="N13" s="97">
        <f>M13/$M$13</f>
        <v>1</v>
      </c>
    </row>
    <row r="14" spans="1:14" x14ac:dyDescent="0.3">
      <c r="A14" s="17"/>
      <c r="B14" s="23" t="s">
        <v>20</v>
      </c>
      <c r="C14" s="44" t="s">
        <v>21</v>
      </c>
      <c r="D14" s="54">
        <v>300000</v>
      </c>
      <c r="E14" s="46">
        <v>300</v>
      </c>
      <c r="F14" s="34"/>
      <c r="G14" s="34"/>
      <c r="H14" s="16"/>
      <c r="J14" s="98" t="s">
        <v>14</v>
      </c>
      <c r="K14" s="101">
        <f>E15/D15</f>
        <v>7.4347826086956521E-4</v>
      </c>
      <c r="L14" s="99"/>
      <c r="M14" s="31"/>
      <c r="N14" s="88"/>
    </row>
    <row r="15" spans="1:14" x14ac:dyDescent="0.3">
      <c r="A15" s="17"/>
      <c r="B15" s="81" t="s">
        <v>14</v>
      </c>
      <c r="C15" s="91"/>
      <c r="D15" s="58">
        <f>SUM(D11:D14)</f>
        <v>1150000</v>
      </c>
      <c r="E15" s="92">
        <f>SUM(E11:E14)</f>
        <v>855</v>
      </c>
      <c r="F15" s="34"/>
      <c r="G15" s="34"/>
      <c r="H15" s="16"/>
    </row>
    <row r="16" spans="1:14" x14ac:dyDescent="0.3">
      <c r="A16" s="17"/>
      <c r="B16" s="34"/>
      <c r="C16" s="34"/>
      <c r="D16" s="34"/>
      <c r="E16" s="34"/>
      <c r="F16" s="34"/>
      <c r="G16" s="34"/>
      <c r="H16" s="16"/>
      <c r="J16" s="103" t="s">
        <v>119</v>
      </c>
    </row>
    <row r="17" spans="1:13" x14ac:dyDescent="0.3">
      <c r="A17" s="17"/>
      <c r="B17" s="90" t="s">
        <v>105</v>
      </c>
      <c r="C17" s="34"/>
      <c r="D17" s="34"/>
      <c r="E17" s="34"/>
      <c r="F17" s="34"/>
      <c r="G17" s="34"/>
      <c r="H17" s="16"/>
      <c r="J17" s="25" t="s">
        <v>64</v>
      </c>
      <c r="K17" s="25"/>
      <c r="L17" s="25"/>
      <c r="M17" s="19" t="s">
        <v>46</v>
      </c>
    </row>
    <row r="18" spans="1:13" x14ac:dyDescent="0.3">
      <c r="A18" s="17"/>
      <c r="B18" s="34"/>
      <c r="C18" s="34"/>
      <c r="D18" s="34"/>
      <c r="E18" s="34"/>
      <c r="F18" s="34"/>
      <c r="G18" s="34"/>
      <c r="H18" s="16"/>
      <c r="J18" s="27" t="s">
        <v>115</v>
      </c>
      <c r="K18" s="27" t="s">
        <v>95</v>
      </c>
      <c r="L18" s="27" t="s">
        <v>67</v>
      </c>
      <c r="M18" s="24" t="s">
        <v>22</v>
      </c>
    </row>
    <row r="19" spans="1:13" x14ac:dyDescent="0.3">
      <c r="A19" s="17"/>
      <c r="B19" s="37" t="s">
        <v>100</v>
      </c>
      <c r="C19" s="37" t="s">
        <v>106</v>
      </c>
      <c r="D19" s="34"/>
      <c r="E19" s="34"/>
      <c r="F19" s="34"/>
      <c r="G19" s="34"/>
      <c r="H19" s="16"/>
      <c r="J19" s="18" t="s">
        <v>65</v>
      </c>
      <c r="K19" s="89">
        <f>C22</f>
        <v>0.7</v>
      </c>
      <c r="L19" s="89">
        <f>1-K19</f>
        <v>0.30000000000000004</v>
      </c>
      <c r="M19" s="104">
        <f>L19/$L$21</f>
        <v>1.875</v>
      </c>
    </row>
    <row r="20" spans="1:13" x14ac:dyDescent="0.3">
      <c r="A20" s="17"/>
      <c r="B20" s="41" t="s">
        <v>101</v>
      </c>
      <c r="C20" s="41" t="s">
        <v>107</v>
      </c>
      <c r="D20" s="34"/>
      <c r="E20" s="34"/>
      <c r="F20" s="34"/>
      <c r="G20" s="34"/>
      <c r="H20" s="16"/>
      <c r="J20" s="20" t="s">
        <v>16</v>
      </c>
      <c r="K20" s="105">
        <f t="shared" ref="K20:K21" si="2">C23</f>
        <v>0.77</v>
      </c>
      <c r="L20" s="105">
        <f t="shared" ref="L20:L21" si="3">1-K20</f>
        <v>0.22999999999999998</v>
      </c>
      <c r="M20" s="97">
        <f t="shared" ref="M20:M21" si="4">L20/$L$21</f>
        <v>1.4374999999999996</v>
      </c>
    </row>
    <row r="21" spans="1:13" x14ac:dyDescent="0.3">
      <c r="A21" s="17"/>
      <c r="B21" s="44" t="s">
        <v>64</v>
      </c>
      <c r="C21" s="44" t="s">
        <v>108</v>
      </c>
      <c r="D21" s="34"/>
      <c r="E21" s="34"/>
      <c r="F21" s="34"/>
      <c r="G21" s="34"/>
      <c r="H21" s="16"/>
      <c r="J21" s="74" t="s">
        <v>66</v>
      </c>
      <c r="K21" s="106">
        <f t="shared" si="2"/>
        <v>0.84</v>
      </c>
      <c r="L21" s="106">
        <f t="shared" si="3"/>
        <v>0.16000000000000003</v>
      </c>
      <c r="M21" s="107">
        <f t="shared" si="4"/>
        <v>1</v>
      </c>
    </row>
    <row r="22" spans="1:13" x14ac:dyDescent="0.3">
      <c r="A22" s="17"/>
      <c r="B22" s="40" t="s">
        <v>109</v>
      </c>
      <c r="C22" s="93">
        <v>0.7</v>
      </c>
      <c r="D22" s="34"/>
      <c r="E22" s="34"/>
      <c r="F22" s="34"/>
      <c r="G22" s="34"/>
      <c r="H22" s="16"/>
    </row>
    <row r="23" spans="1:13" x14ac:dyDescent="0.3">
      <c r="A23" s="17"/>
      <c r="B23" s="40" t="s">
        <v>110</v>
      </c>
      <c r="C23" s="41">
        <v>0.77</v>
      </c>
      <c r="D23" s="34"/>
      <c r="E23" s="34"/>
      <c r="F23" s="34"/>
      <c r="G23" s="34"/>
      <c r="H23" s="16"/>
      <c r="J23" s="1" t="s">
        <v>120</v>
      </c>
    </row>
    <row r="24" spans="1:13" x14ac:dyDescent="0.3">
      <c r="A24" s="17"/>
      <c r="B24" s="53" t="s">
        <v>111</v>
      </c>
      <c r="C24" s="44">
        <v>0.84</v>
      </c>
      <c r="D24" s="34"/>
      <c r="E24" s="34"/>
      <c r="F24" s="34"/>
      <c r="G24" s="34"/>
      <c r="H24" s="16"/>
      <c r="J24" s="1" t="s">
        <v>121</v>
      </c>
    </row>
    <row r="25" spans="1:13" x14ac:dyDescent="0.3">
      <c r="A25" s="17"/>
      <c r="B25" s="34"/>
      <c r="C25" s="34"/>
      <c r="D25" s="34"/>
      <c r="E25" s="34"/>
      <c r="F25" s="34"/>
      <c r="G25" s="34"/>
      <c r="H25" s="16"/>
      <c r="J25" s="1" t="s">
        <v>122</v>
      </c>
    </row>
    <row r="26" spans="1:13" x14ac:dyDescent="0.3">
      <c r="A26" s="11" t="s">
        <v>7</v>
      </c>
      <c r="B26" s="61" t="s">
        <v>112</v>
      </c>
      <c r="C26" s="34"/>
      <c r="D26" s="34"/>
      <c r="E26" s="34"/>
      <c r="F26" s="34"/>
      <c r="G26" s="34"/>
      <c r="H26" s="16"/>
    </row>
    <row r="27" spans="1:13" ht="15" thickBot="1" x14ac:dyDescent="0.35">
      <c r="A27" s="62"/>
      <c r="B27" s="63" t="s">
        <v>113</v>
      </c>
      <c r="C27" s="64"/>
      <c r="D27" s="64"/>
      <c r="E27" s="64"/>
      <c r="F27" s="64"/>
      <c r="G27" s="64"/>
      <c r="H27" s="65"/>
    </row>
  </sheetData>
  <mergeCells count="1">
    <mergeCell ref="G1:H1"/>
  </mergeCells>
  <hyperlinks>
    <hyperlink ref="G1" location="TOC!A1" display="Return to TOC" xr:uid="{164205A3-8691-458D-86FC-07309FB94CFC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03CD0-FE61-4158-BF6B-F2F4ABF08F31}">
  <dimension ref="A1:N27"/>
  <sheetViews>
    <sheetView workbookViewId="0"/>
  </sheetViews>
  <sheetFormatPr defaultRowHeight="14.4" x14ac:dyDescent="0.3"/>
  <cols>
    <col min="1" max="1" width="14" bestFit="1" customWidth="1"/>
    <col min="3" max="3" width="12.5546875" bestFit="1" customWidth="1"/>
    <col min="4" max="4" width="17.88671875" bestFit="1" customWidth="1"/>
    <col min="7" max="7" width="12.88671875" bestFit="1" customWidth="1"/>
    <col min="9" max="9" width="3.6640625" customWidth="1"/>
    <col min="11" max="11" width="10.33203125" bestFit="1" customWidth="1"/>
    <col min="12" max="12" width="10.5546875" bestFit="1" customWidth="1"/>
    <col min="13" max="13" width="10.33203125" bestFit="1" customWidth="1"/>
  </cols>
  <sheetData>
    <row r="1" spans="1:13" x14ac:dyDescent="0.3">
      <c r="A1" s="8" t="s">
        <v>3</v>
      </c>
      <c r="B1" s="9" t="s">
        <v>11</v>
      </c>
      <c r="C1" s="9"/>
      <c r="D1" s="10"/>
      <c r="E1" s="10"/>
      <c r="F1" s="10"/>
      <c r="G1" s="172" t="s">
        <v>8</v>
      </c>
      <c r="H1" s="173"/>
      <c r="I1" s="7"/>
      <c r="J1" s="6" t="s">
        <v>9</v>
      </c>
    </row>
    <row r="2" spans="1:13" x14ac:dyDescent="0.3">
      <c r="A2" s="11" t="s">
        <v>4</v>
      </c>
      <c r="B2" s="32" t="s">
        <v>123</v>
      </c>
      <c r="C2" s="32"/>
      <c r="D2" s="32"/>
      <c r="E2" s="32"/>
      <c r="F2" s="32"/>
      <c r="G2" s="32"/>
      <c r="H2" s="12"/>
      <c r="J2" t="s">
        <v>139</v>
      </c>
    </row>
    <row r="3" spans="1:13" x14ac:dyDescent="0.3">
      <c r="A3" s="11" t="s">
        <v>5</v>
      </c>
      <c r="B3" s="32" t="s">
        <v>124</v>
      </c>
      <c r="C3" s="32"/>
      <c r="D3" s="32"/>
      <c r="E3" s="32"/>
      <c r="F3" s="32"/>
      <c r="G3" s="32"/>
      <c r="H3" s="12"/>
      <c r="J3" t="s">
        <v>165</v>
      </c>
    </row>
    <row r="4" spans="1:13" x14ac:dyDescent="0.3">
      <c r="A4" s="13"/>
      <c r="B4" s="33"/>
      <c r="C4" s="33"/>
      <c r="D4" s="33"/>
      <c r="E4" s="33"/>
      <c r="F4" s="33"/>
      <c r="G4" s="33"/>
      <c r="H4" s="14"/>
      <c r="J4" t="s">
        <v>166</v>
      </c>
    </row>
    <row r="5" spans="1:13" x14ac:dyDescent="0.3">
      <c r="A5" s="15" t="s">
        <v>6</v>
      </c>
      <c r="B5" s="32" t="s">
        <v>125</v>
      </c>
      <c r="C5" s="34"/>
      <c r="D5" s="34"/>
      <c r="E5" s="34"/>
      <c r="F5" s="34"/>
      <c r="G5" s="34"/>
      <c r="H5" s="16"/>
    </row>
    <row r="6" spans="1:13" x14ac:dyDescent="0.3">
      <c r="A6" s="17"/>
      <c r="B6" s="32" t="s">
        <v>126</v>
      </c>
      <c r="C6" s="34"/>
      <c r="D6" s="34"/>
      <c r="E6" s="34"/>
      <c r="F6" s="34"/>
      <c r="G6" s="34"/>
      <c r="H6" s="16"/>
      <c r="J6" t="s">
        <v>146</v>
      </c>
    </row>
    <row r="7" spans="1:13" x14ac:dyDescent="0.3">
      <c r="A7" s="17"/>
      <c r="B7" s="34"/>
      <c r="C7" s="34"/>
      <c r="D7" s="34"/>
      <c r="E7" s="34"/>
      <c r="F7" s="34"/>
      <c r="G7" s="34"/>
      <c r="H7" s="16"/>
    </row>
    <row r="8" spans="1:13" x14ac:dyDescent="0.3">
      <c r="A8" s="17"/>
      <c r="B8" s="36"/>
      <c r="C8" s="37"/>
      <c r="D8" s="38" t="s">
        <v>17</v>
      </c>
      <c r="E8" s="37"/>
      <c r="F8" s="37"/>
      <c r="G8" s="39"/>
      <c r="H8" s="16"/>
      <c r="J8" t="s">
        <v>140</v>
      </c>
    </row>
    <row r="9" spans="1:13" x14ac:dyDescent="0.3">
      <c r="A9" s="17"/>
      <c r="B9" s="40"/>
      <c r="C9" s="41" t="s">
        <v>64</v>
      </c>
      <c r="D9" s="42" t="s">
        <v>129</v>
      </c>
      <c r="E9" s="41" t="s">
        <v>34</v>
      </c>
      <c r="F9" s="41" t="s">
        <v>134</v>
      </c>
      <c r="G9" s="43" t="s">
        <v>41</v>
      </c>
      <c r="H9" s="16"/>
    </row>
    <row r="10" spans="1:13" x14ac:dyDescent="0.3">
      <c r="A10" s="17"/>
      <c r="B10" s="40"/>
      <c r="C10" s="41" t="s">
        <v>132</v>
      </c>
      <c r="D10" s="42" t="s">
        <v>131</v>
      </c>
      <c r="E10" s="41" t="s">
        <v>133</v>
      </c>
      <c r="F10" s="41" t="s">
        <v>135</v>
      </c>
      <c r="G10" s="43" t="s">
        <v>136</v>
      </c>
      <c r="H10" s="16"/>
      <c r="J10" s="31" t="s">
        <v>127</v>
      </c>
      <c r="K10" s="88" t="s">
        <v>141</v>
      </c>
    </row>
    <row r="11" spans="1:13" x14ac:dyDescent="0.3">
      <c r="A11" s="17"/>
      <c r="B11" s="23" t="s">
        <v>127</v>
      </c>
      <c r="C11" s="44" t="s">
        <v>128</v>
      </c>
      <c r="D11" s="45" t="s">
        <v>130</v>
      </c>
      <c r="E11" s="44" t="s">
        <v>64</v>
      </c>
      <c r="F11" s="44" t="s">
        <v>102</v>
      </c>
      <c r="G11" s="46"/>
      <c r="H11" s="16"/>
      <c r="J11" s="26">
        <v>1</v>
      </c>
      <c r="K11" s="113">
        <f>SUMIFS($G$12:$G$20,$B$12:$B$20,J11)/SUMIFS($D$12:$D$20,$B$12:$B$20,J11)</f>
        <v>0.6</v>
      </c>
    </row>
    <row r="12" spans="1:13" x14ac:dyDescent="0.3">
      <c r="A12" s="17"/>
      <c r="B12" s="40">
        <v>1</v>
      </c>
      <c r="C12" s="41">
        <v>0</v>
      </c>
      <c r="D12" s="51">
        <v>15000000</v>
      </c>
      <c r="E12" s="50">
        <v>15000</v>
      </c>
      <c r="F12" s="50">
        <v>5000</v>
      </c>
      <c r="G12" s="111">
        <v>9000000</v>
      </c>
      <c r="H12" s="16"/>
      <c r="J12" s="26">
        <v>2</v>
      </c>
      <c r="K12" s="114">
        <f>SUMIFS($G$12:$G$20,$B$12:$B$20,J12)/SUMIFS($D$12:$D$20,$B$12:$B$20,J12)</f>
        <v>0.6</v>
      </c>
      <c r="L12" s="108"/>
      <c r="M12" s="108"/>
    </row>
    <row r="13" spans="1:13" x14ac:dyDescent="0.3">
      <c r="A13" s="17"/>
      <c r="B13" s="40">
        <v>1</v>
      </c>
      <c r="C13" s="41">
        <v>1</v>
      </c>
      <c r="D13" s="51">
        <v>125000000</v>
      </c>
      <c r="E13" s="50">
        <v>125000</v>
      </c>
      <c r="F13" s="50">
        <v>41000</v>
      </c>
      <c r="G13" s="111">
        <v>75000000</v>
      </c>
      <c r="H13" s="16"/>
      <c r="J13" s="27">
        <v>3</v>
      </c>
      <c r="K13" s="115">
        <f>SUMIFS($G$12:$G$20,$B$12:$B$20,J13)/SUMIFS($D$12:$D$20,$B$12:$B$20,J13)</f>
        <v>0.6</v>
      </c>
    </row>
    <row r="14" spans="1:13" x14ac:dyDescent="0.3">
      <c r="A14" s="17"/>
      <c r="B14" s="40">
        <v>1</v>
      </c>
      <c r="C14" s="41" t="s">
        <v>16</v>
      </c>
      <c r="D14" s="51">
        <v>230000000</v>
      </c>
      <c r="E14" s="50">
        <v>230000</v>
      </c>
      <c r="F14" s="50">
        <v>76000</v>
      </c>
      <c r="G14" s="111">
        <v>138000000</v>
      </c>
      <c r="H14" s="16"/>
    </row>
    <row r="15" spans="1:13" x14ac:dyDescent="0.3">
      <c r="A15" s="17"/>
      <c r="B15" s="40">
        <v>2</v>
      </c>
      <c r="C15" s="41">
        <v>0</v>
      </c>
      <c r="D15" s="51">
        <v>25000000</v>
      </c>
      <c r="E15" s="50">
        <v>25000</v>
      </c>
      <c r="F15" s="50">
        <v>7000</v>
      </c>
      <c r="G15" s="111">
        <v>16000000</v>
      </c>
      <c r="H15" s="16"/>
      <c r="J15" t="s">
        <v>142</v>
      </c>
    </row>
    <row r="16" spans="1:13" x14ac:dyDescent="0.3">
      <c r="A16" s="17"/>
      <c r="B16" s="40">
        <v>2</v>
      </c>
      <c r="C16" s="41">
        <v>1</v>
      </c>
      <c r="D16" s="51">
        <v>310000000</v>
      </c>
      <c r="E16" s="50">
        <v>300000</v>
      </c>
      <c r="F16" s="50">
        <v>84000</v>
      </c>
      <c r="G16" s="111">
        <v>187000000</v>
      </c>
      <c r="H16" s="16"/>
    </row>
    <row r="17" spans="1:14" x14ac:dyDescent="0.3">
      <c r="A17" s="17"/>
      <c r="B17" s="40">
        <v>2</v>
      </c>
      <c r="C17" s="41" t="s">
        <v>16</v>
      </c>
      <c r="D17" s="51">
        <v>550000000</v>
      </c>
      <c r="E17" s="50">
        <v>535000</v>
      </c>
      <c r="F17" s="50">
        <v>147000</v>
      </c>
      <c r="G17" s="111">
        <v>328000000</v>
      </c>
      <c r="H17" s="16"/>
      <c r="J17" t="s">
        <v>143</v>
      </c>
    </row>
    <row r="18" spans="1:14" x14ac:dyDescent="0.3">
      <c r="A18" s="17"/>
      <c r="B18" s="40">
        <v>3</v>
      </c>
      <c r="C18" s="41">
        <v>0</v>
      </c>
      <c r="D18" s="51">
        <v>10000000</v>
      </c>
      <c r="E18" s="50">
        <v>10000</v>
      </c>
      <c r="F18" s="50">
        <v>4000</v>
      </c>
      <c r="G18" s="111">
        <v>7000000</v>
      </c>
      <c r="H18" s="16"/>
      <c r="M18" s="116" t="s">
        <v>145</v>
      </c>
      <c r="N18" s="117"/>
    </row>
    <row r="19" spans="1:14" x14ac:dyDescent="0.3">
      <c r="A19" s="17"/>
      <c r="B19" s="40">
        <v>3</v>
      </c>
      <c r="C19" s="41">
        <v>1</v>
      </c>
      <c r="D19" s="51">
        <v>80000000</v>
      </c>
      <c r="E19" s="50">
        <v>100000</v>
      </c>
      <c r="F19" s="50">
        <v>35000</v>
      </c>
      <c r="G19" s="111">
        <v>43000000</v>
      </c>
      <c r="H19" s="16"/>
      <c r="J19" s="31" t="s">
        <v>127</v>
      </c>
      <c r="K19" s="31" t="s">
        <v>43</v>
      </c>
      <c r="L19" s="31" t="s">
        <v>144</v>
      </c>
      <c r="M19" s="31" t="s">
        <v>43</v>
      </c>
      <c r="N19" s="31" t="s">
        <v>96</v>
      </c>
    </row>
    <row r="20" spans="1:14" x14ac:dyDescent="0.3">
      <c r="A20" s="17"/>
      <c r="B20" s="53">
        <v>3</v>
      </c>
      <c r="C20" s="44" t="s">
        <v>16</v>
      </c>
      <c r="D20" s="55">
        <v>160000000</v>
      </c>
      <c r="E20" s="54">
        <v>170000</v>
      </c>
      <c r="F20" s="54">
        <v>60000</v>
      </c>
      <c r="G20" s="112">
        <v>100000000</v>
      </c>
      <c r="H20" s="16"/>
      <c r="J20" s="26">
        <v>1</v>
      </c>
      <c r="K20" s="76">
        <f>SUMIFS($F$12:$F$20,$B$12:$B$20,J20)/SUMIFS($E$12:$E$20,$B$12:$B$20,J20)</f>
        <v>0.32972972972972975</v>
      </c>
      <c r="L20" s="118">
        <f>SUMIFS($D$12:$D$20,$B$12:$B$20,J20)/SUMIFS($E$12:$E$20,$B$12:$B$20,J20)</f>
        <v>1000</v>
      </c>
      <c r="M20" s="26">
        <f>_xlfn.RANK.AVG(K20,$K$20:$K$22)</f>
        <v>2</v>
      </c>
      <c r="N20" s="26">
        <f>_xlfn.RANK.AVG(L20,$L$20:$L$22)</f>
        <v>2</v>
      </c>
    </row>
    <row r="21" spans="1:14" x14ac:dyDescent="0.3">
      <c r="A21" s="17"/>
      <c r="B21" s="34"/>
      <c r="C21" s="34"/>
      <c r="D21" s="34"/>
      <c r="E21" s="34"/>
      <c r="F21" s="34"/>
      <c r="G21" s="34"/>
      <c r="H21" s="16"/>
      <c r="J21" s="26">
        <v>2</v>
      </c>
      <c r="K21" s="76">
        <f t="shared" ref="K21:K22" si="0">SUMIFS($F$12:$F$20,$B$12:$B$20,J21)/SUMIFS($E$12:$E$20,$B$12:$B$20,J21)</f>
        <v>0.27674418604651163</v>
      </c>
      <c r="L21" s="118">
        <f t="shared" ref="L21:L22" si="1">SUMIFS($D$12:$D$20,$B$12:$B$20,J21)/SUMIFS($E$12:$E$20,$B$12:$B$20,J21)</f>
        <v>1029.0697674418604</v>
      </c>
      <c r="M21" s="26">
        <f t="shared" ref="M21:M22" si="2">_xlfn.RANK.AVG(K21,$K$20:$K$22)</f>
        <v>3</v>
      </c>
      <c r="N21" s="26">
        <f t="shared" ref="N21:N22" si="3">_xlfn.RANK.AVG(L21,$L$20:$L$22)</f>
        <v>1</v>
      </c>
    </row>
    <row r="22" spans="1:14" x14ac:dyDescent="0.3">
      <c r="A22" s="11" t="s">
        <v>7</v>
      </c>
      <c r="B22" s="34" t="s">
        <v>137</v>
      </c>
      <c r="C22" s="34"/>
      <c r="D22" s="34"/>
      <c r="E22" s="34"/>
      <c r="F22" s="34"/>
      <c r="G22" s="34"/>
      <c r="H22" s="16"/>
      <c r="J22" s="27">
        <v>3</v>
      </c>
      <c r="K22" s="78">
        <f t="shared" si="0"/>
        <v>0.35357142857142859</v>
      </c>
      <c r="L22" s="119">
        <f t="shared" si="1"/>
        <v>892.85714285714289</v>
      </c>
      <c r="M22" s="27">
        <f t="shared" si="2"/>
        <v>1</v>
      </c>
      <c r="N22" s="27">
        <f t="shared" si="3"/>
        <v>3</v>
      </c>
    </row>
    <row r="23" spans="1:14" x14ac:dyDescent="0.3">
      <c r="A23" s="17"/>
      <c r="B23" s="34" t="s">
        <v>138</v>
      </c>
      <c r="C23" s="34"/>
      <c r="D23" s="34"/>
      <c r="E23" s="34"/>
      <c r="F23" s="34"/>
      <c r="G23" s="34"/>
      <c r="H23" s="16"/>
    </row>
    <row r="24" spans="1:14" ht="15" thickBot="1" x14ac:dyDescent="0.35">
      <c r="A24" s="62"/>
      <c r="B24" s="64"/>
      <c r="C24" s="64"/>
      <c r="D24" s="64"/>
      <c r="E24" s="64"/>
      <c r="F24" s="64"/>
      <c r="G24" s="64"/>
      <c r="H24" s="65"/>
      <c r="J24" t="s">
        <v>147</v>
      </c>
    </row>
    <row r="25" spans="1:14" x14ac:dyDescent="0.3">
      <c r="J25" t="s">
        <v>148</v>
      </c>
    </row>
    <row r="27" spans="1:14" x14ac:dyDescent="0.3">
      <c r="J27" t="s">
        <v>149</v>
      </c>
    </row>
  </sheetData>
  <mergeCells count="1">
    <mergeCell ref="G1:H1"/>
  </mergeCells>
  <hyperlinks>
    <hyperlink ref="G1" location="TOC!A1" display="Return to TOC" xr:uid="{0530664F-503E-43AD-83C1-055EFAD2745E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E1F08-EAA7-4B97-88D9-B589CC97CE30}">
  <dimension ref="A1:P49"/>
  <sheetViews>
    <sheetView workbookViewId="0"/>
  </sheetViews>
  <sheetFormatPr defaultRowHeight="14.4" x14ac:dyDescent="0.3"/>
  <cols>
    <col min="1" max="1" width="14" bestFit="1" customWidth="1"/>
    <col min="2" max="2" width="13.109375" customWidth="1"/>
    <col min="5" max="5" width="10.6640625" bestFit="1" customWidth="1"/>
    <col min="9" max="9" width="3.6640625" customWidth="1"/>
    <col min="10" max="10" width="10.88671875" customWidth="1"/>
    <col min="11" max="11" width="10.5546875" bestFit="1" customWidth="1"/>
    <col min="12" max="12" width="11.109375" bestFit="1" customWidth="1"/>
    <col min="13" max="14" width="11.33203125" bestFit="1" customWidth="1"/>
    <col min="15" max="15" width="12.88671875" bestFit="1" customWidth="1"/>
    <col min="16" max="16" width="14.5546875" bestFit="1" customWidth="1"/>
  </cols>
  <sheetData>
    <row r="1" spans="1:14" x14ac:dyDescent="0.3">
      <c r="A1" s="8" t="s">
        <v>3</v>
      </c>
      <c r="B1" s="9" t="s">
        <v>11</v>
      </c>
      <c r="C1" s="9"/>
      <c r="D1" s="10"/>
      <c r="E1" s="10"/>
      <c r="F1" s="10"/>
      <c r="G1" s="172" t="s">
        <v>8</v>
      </c>
      <c r="H1" s="173"/>
      <c r="I1" s="7"/>
      <c r="J1" s="6" t="s">
        <v>9</v>
      </c>
    </row>
    <row r="2" spans="1:14" x14ac:dyDescent="0.3">
      <c r="A2" s="11" t="s">
        <v>4</v>
      </c>
      <c r="B2" s="32" t="s">
        <v>150</v>
      </c>
      <c r="C2" s="32"/>
      <c r="D2" s="32"/>
      <c r="E2" s="32"/>
      <c r="F2" s="32"/>
      <c r="G2" s="32"/>
      <c r="H2" s="12"/>
      <c r="I2" t="s">
        <v>12</v>
      </c>
      <c r="J2" t="s">
        <v>164</v>
      </c>
    </row>
    <row r="3" spans="1:14" x14ac:dyDescent="0.3">
      <c r="A3" s="11" t="s">
        <v>5</v>
      </c>
      <c r="B3" s="32" t="s">
        <v>151</v>
      </c>
      <c r="C3" s="32"/>
      <c r="D3" s="32"/>
      <c r="E3" s="32"/>
      <c r="F3" s="32"/>
      <c r="G3" s="32"/>
      <c r="H3" s="12"/>
      <c r="J3" t="s">
        <v>165</v>
      </c>
    </row>
    <row r="4" spans="1:14" x14ac:dyDescent="0.3">
      <c r="A4" s="13"/>
      <c r="B4" s="33"/>
      <c r="C4" s="33"/>
      <c r="D4" s="33"/>
      <c r="E4" s="33"/>
      <c r="F4" s="33"/>
      <c r="G4" s="33"/>
      <c r="H4" s="14"/>
      <c r="J4" t="s">
        <v>166</v>
      </c>
    </row>
    <row r="5" spans="1:14" x14ac:dyDescent="0.3">
      <c r="A5" s="15" t="s">
        <v>6</v>
      </c>
      <c r="B5" s="32" t="s">
        <v>152</v>
      </c>
      <c r="C5" s="34"/>
      <c r="D5" s="34"/>
      <c r="E5" s="34"/>
      <c r="F5" s="34"/>
      <c r="G5" s="34"/>
      <c r="H5" s="16"/>
    </row>
    <row r="6" spans="1:14" x14ac:dyDescent="0.3">
      <c r="A6" s="17"/>
      <c r="B6" s="32" t="s">
        <v>153</v>
      </c>
      <c r="C6" s="34"/>
      <c r="D6" s="34"/>
      <c r="E6" s="34"/>
      <c r="F6" s="34"/>
      <c r="G6" s="34"/>
      <c r="H6" s="16"/>
      <c r="J6" t="s">
        <v>167</v>
      </c>
    </row>
    <row r="7" spans="1:14" x14ac:dyDescent="0.3">
      <c r="A7" s="17"/>
      <c r="B7" s="34"/>
      <c r="C7" s="34"/>
      <c r="D7" s="34"/>
      <c r="E7" s="34"/>
      <c r="F7" s="34"/>
      <c r="G7" s="34"/>
      <c r="H7" s="16"/>
      <c r="J7" t="s">
        <v>168</v>
      </c>
    </row>
    <row r="8" spans="1:14" x14ac:dyDescent="0.3">
      <c r="A8" s="17"/>
      <c r="B8" s="36" t="s">
        <v>100</v>
      </c>
      <c r="C8" s="37" t="s">
        <v>34</v>
      </c>
      <c r="D8" s="37" t="s">
        <v>34</v>
      </c>
      <c r="E8" s="39" t="s">
        <v>39</v>
      </c>
      <c r="F8" s="34"/>
      <c r="G8" s="34"/>
      <c r="H8" s="16"/>
    </row>
    <row r="9" spans="1:14" x14ac:dyDescent="0.3">
      <c r="A9" s="17"/>
      <c r="B9" s="40" t="s">
        <v>101</v>
      </c>
      <c r="C9" s="41" t="s">
        <v>133</v>
      </c>
      <c r="D9" s="41" t="s">
        <v>96</v>
      </c>
      <c r="E9" s="43" t="s">
        <v>155</v>
      </c>
      <c r="F9" s="34"/>
      <c r="G9" s="34"/>
      <c r="H9" s="16"/>
      <c r="I9" t="s">
        <v>13</v>
      </c>
      <c r="J9" t="s">
        <v>170</v>
      </c>
    </row>
    <row r="10" spans="1:14" x14ac:dyDescent="0.3">
      <c r="A10" s="17"/>
      <c r="B10" s="53" t="s">
        <v>64</v>
      </c>
      <c r="C10" s="44" t="s">
        <v>64</v>
      </c>
      <c r="D10" s="122" t="s">
        <v>154</v>
      </c>
      <c r="E10" s="46" t="s">
        <v>102</v>
      </c>
      <c r="F10" s="34"/>
      <c r="G10" s="34"/>
      <c r="H10" s="16"/>
      <c r="J10" t="s">
        <v>171</v>
      </c>
    </row>
    <row r="11" spans="1:14" x14ac:dyDescent="0.3">
      <c r="A11" s="17"/>
      <c r="B11" s="40" t="s">
        <v>109</v>
      </c>
      <c r="C11" s="50">
        <v>250000</v>
      </c>
      <c r="D11" s="50">
        <v>250000</v>
      </c>
      <c r="E11" s="82">
        <v>1200</v>
      </c>
      <c r="F11" s="34"/>
      <c r="G11" s="34"/>
      <c r="H11" s="16"/>
    </row>
    <row r="12" spans="1:14" x14ac:dyDescent="0.3">
      <c r="A12" s="17"/>
      <c r="B12" s="40">
        <v>2</v>
      </c>
      <c r="C12" s="50">
        <v>300000</v>
      </c>
      <c r="D12" s="50">
        <v>100000</v>
      </c>
      <c r="E12" s="43">
        <v>625</v>
      </c>
      <c r="F12" s="34"/>
      <c r="G12" s="34"/>
      <c r="H12" s="16"/>
      <c r="J12" s="18" t="s">
        <v>64</v>
      </c>
      <c r="K12" s="25"/>
      <c r="L12" s="73"/>
      <c r="M12" s="25"/>
      <c r="N12" s="19"/>
    </row>
    <row r="13" spans="1:14" x14ac:dyDescent="0.3">
      <c r="A13" s="17"/>
      <c r="B13" s="40">
        <v>1</v>
      </c>
      <c r="C13" s="50">
        <v>25000</v>
      </c>
      <c r="D13" s="50">
        <v>100000</v>
      </c>
      <c r="E13" s="43">
        <v>750</v>
      </c>
      <c r="F13" s="34"/>
      <c r="G13" s="34"/>
      <c r="H13" s="16"/>
      <c r="J13" s="20" t="s">
        <v>42</v>
      </c>
      <c r="K13" s="26"/>
      <c r="L13" s="4" t="s">
        <v>46</v>
      </c>
      <c r="M13" s="26"/>
      <c r="N13" s="21" t="s">
        <v>46</v>
      </c>
    </row>
    <row r="14" spans="1:14" x14ac:dyDescent="0.3">
      <c r="A14" s="17"/>
      <c r="B14" s="40">
        <v>0</v>
      </c>
      <c r="C14" s="50">
        <v>12000</v>
      </c>
      <c r="D14" s="50">
        <v>150000</v>
      </c>
      <c r="E14" s="82">
        <v>1500</v>
      </c>
      <c r="F14" s="34"/>
      <c r="G14" s="34"/>
      <c r="H14" s="16"/>
      <c r="J14" s="74" t="s">
        <v>169</v>
      </c>
      <c r="K14" s="27" t="s">
        <v>43</v>
      </c>
      <c r="L14" s="75" t="s">
        <v>43</v>
      </c>
      <c r="M14" s="27" t="s">
        <v>67</v>
      </c>
      <c r="N14" s="24" t="s">
        <v>22</v>
      </c>
    </row>
    <row r="15" spans="1:14" x14ac:dyDescent="0.3">
      <c r="A15" s="17"/>
      <c r="B15" s="57" t="s">
        <v>14</v>
      </c>
      <c r="C15" s="58">
        <f>SUM(C11:C14)</f>
        <v>587000</v>
      </c>
      <c r="D15" s="58">
        <f>SUM(D11:D14)</f>
        <v>600000</v>
      </c>
      <c r="E15" s="83">
        <f>SUM(E11:E14)</f>
        <v>4075</v>
      </c>
      <c r="F15" s="34"/>
      <c r="G15" s="34"/>
      <c r="H15" s="16"/>
      <c r="J15" s="20" t="s">
        <v>16</v>
      </c>
      <c r="K15" s="102">
        <f>SUM(E$11:$E12)/SUM(D$11:$D12)</f>
        <v>5.2142857142857147E-3</v>
      </c>
      <c r="L15" s="96">
        <f>K15/$K$17</f>
        <v>0.76774758983347946</v>
      </c>
      <c r="M15" s="102">
        <f>1-L15</f>
        <v>0.23225241016652054</v>
      </c>
      <c r="N15" s="125">
        <f>M15/$M$16</f>
        <v>1.4749536178107612</v>
      </c>
    </row>
    <row r="16" spans="1:14" x14ac:dyDescent="0.3">
      <c r="A16" s="17"/>
      <c r="B16" s="34"/>
      <c r="C16" s="34"/>
      <c r="D16" s="34"/>
      <c r="E16" s="34"/>
      <c r="F16" s="34"/>
      <c r="G16" s="34"/>
      <c r="H16" s="16"/>
      <c r="J16" s="20" t="s">
        <v>66</v>
      </c>
      <c r="K16" s="102">
        <f>SUM(E$11:$E13)/SUM(D$11:$D13)</f>
        <v>5.7222222222222223E-3</v>
      </c>
      <c r="L16" s="96">
        <f>K16/$K$17</f>
        <v>0.84253578732106349</v>
      </c>
      <c r="M16" s="102">
        <f>1-L16</f>
        <v>0.15746421267893651</v>
      </c>
      <c r="N16" s="126">
        <f>M16/$M$16</f>
        <v>1</v>
      </c>
    </row>
    <row r="17" spans="1:15" x14ac:dyDescent="0.3">
      <c r="A17" s="17"/>
      <c r="B17" s="84">
        <v>1000</v>
      </c>
      <c r="C17" s="34" t="s">
        <v>84</v>
      </c>
      <c r="D17" s="34"/>
      <c r="E17" s="34"/>
      <c r="F17" s="34"/>
      <c r="G17" s="34"/>
      <c r="H17" s="16"/>
      <c r="J17" s="98" t="s">
        <v>14</v>
      </c>
      <c r="K17" s="124">
        <f>SUM(E$11:$E14)/SUM(D$11:$D14)</f>
        <v>6.7916666666666663E-3</v>
      </c>
      <c r="L17" s="99"/>
      <c r="M17" s="31"/>
      <c r="N17" s="88"/>
    </row>
    <row r="18" spans="1:15" x14ac:dyDescent="0.3">
      <c r="A18" s="17"/>
      <c r="B18" s="34"/>
      <c r="C18" s="34"/>
      <c r="D18" s="34"/>
      <c r="E18" s="34"/>
      <c r="F18" s="34"/>
      <c r="G18" s="34"/>
      <c r="H18" s="16"/>
    </row>
    <row r="19" spans="1:15" x14ac:dyDescent="0.3">
      <c r="A19" s="17"/>
      <c r="B19" s="34" t="s">
        <v>156</v>
      </c>
      <c r="C19" s="34"/>
      <c r="D19" s="34"/>
      <c r="E19" s="34"/>
      <c r="F19" s="34"/>
      <c r="G19" s="34"/>
      <c r="H19" s="16"/>
    </row>
    <row r="20" spans="1:15" x14ac:dyDescent="0.3">
      <c r="A20" s="17"/>
      <c r="B20" s="34"/>
      <c r="C20" s="34"/>
      <c r="D20" s="34"/>
      <c r="E20" s="34"/>
      <c r="F20" s="34"/>
      <c r="G20" s="34"/>
      <c r="H20" s="16"/>
      <c r="J20" s="86" t="s">
        <v>172</v>
      </c>
    </row>
    <row r="21" spans="1:15" x14ac:dyDescent="0.3">
      <c r="A21" s="11" t="s">
        <v>7</v>
      </c>
      <c r="B21" s="34" t="s">
        <v>157</v>
      </c>
      <c r="C21" s="34"/>
      <c r="D21" s="34"/>
      <c r="E21" s="34"/>
      <c r="F21" s="34"/>
      <c r="G21" s="34"/>
      <c r="H21" s="16"/>
      <c r="J21" s="86" t="s">
        <v>173</v>
      </c>
    </row>
    <row r="22" spans="1:15" x14ac:dyDescent="0.3">
      <c r="A22" s="17"/>
      <c r="B22" s="34" t="s">
        <v>158</v>
      </c>
      <c r="C22" s="34"/>
      <c r="D22" s="34"/>
      <c r="E22" s="34"/>
      <c r="F22" s="34"/>
      <c r="G22" s="34"/>
      <c r="H22" s="16"/>
    </row>
    <row r="23" spans="1:15" x14ac:dyDescent="0.3">
      <c r="A23" s="17"/>
      <c r="B23" s="34" t="s">
        <v>159</v>
      </c>
      <c r="C23" s="34"/>
      <c r="D23" s="34"/>
      <c r="E23" s="34"/>
      <c r="F23" s="34"/>
      <c r="G23" s="34"/>
      <c r="H23" s="16"/>
      <c r="I23" t="s">
        <v>15</v>
      </c>
      <c r="J23" t="s">
        <v>174</v>
      </c>
    </row>
    <row r="24" spans="1:15" x14ac:dyDescent="0.3">
      <c r="A24" s="17"/>
      <c r="B24" s="34"/>
      <c r="C24" s="34"/>
      <c r="D24" s="34"/>
      <c r="E24" s="34"/>
      <c r="F24" s="34"/>
      <c r="G24" s="34"/>
      <c r="H24" s="16"/>
      <c r="J24" t="s">
        <v>175</v>
      </c>
      <c r="K24" s="95">
        <f>L15</f>
        <v>0.76774758983347946</v>
      </c>
    </row>
    <row r="25" spans="1:15" x14ac:dyDescent="0.3">
      <c r="A25" s="17"/>
      <c r="B25" s="34" t="s">
        <v>160</v>
      </c>
      <c r="C25" s="34"/>
      <c r="D25" s="34"/>
      <c r="E25" s="34"/>
      <c r="F25" s="34"/>
      <c r="G25" s="34"/>
      <c r="H25" s="16"/>
      <c r="J25" t="s">
        <v>176</v>
      </c>
      <c r="K25" s="136">
        <f>K24*B17</f>
        <v>767.74758983347942</v>
      </c>
      <c r="L25" t="s">
        <v>177</v>
      </c>
    </row>
    <row r="26" spans="1:15" x14ac:dyDescent="0.3">
      <c r="A26" s="17"/>
      <c r="B26" s="34" t="s">
        <v>161</v>
      </c>
      <c r="C26" s="34"/>
      <c r="D26" s="34"/>
      <c r="E26" s="34"/>
      <c r="F26" s="34"/>
      <c r="G26" s="34"/>
      <c r="H26" s="16"/>
    </row>
    <row r="27" spans="1:15" x14ac:dyDescent="0.3">
      <c r="A27" s="17"/>
      <c r="B27" s="34"/>
      <c r="C27" s="34"/>
      <c r="D27" s="34"/>
      <c r="E27" s="34"/>
      <c r="F27" s="34"/>
      <c r="G27" s="34"/>
      <c r="H27" s="16"/>
      <c r="J27" s="86" t="s">
        <v>178</v>
      </c>
    </row>
    <row r="28" spans="1:15" x14ac:dyDescent="0.3">
      <c r="A28" s="17"/>
      <c r="B28" s="34" t="s">
        <v>162</v>
      </c>
      <c r="C28" s="34"/>
      <c r="D28" s="34"/>
      <c r="E28" s="34"/>
      <c r="F28" s="34"/>
      <c r="G28" s="34"/>
      <c r="H28" s="16"/>
      <c r="J28" s="86" t="s">
        <v>179</v>
      </c>
    </row>
    <row r="29" spans="1:15" ht="15" thickBot="1" x14ac:dyDescent="0.35">
      <c r="A29" s="62"/>
      <c r="B29" s="64" t="s">
        <v>163</v>
      </c>
      <c r="C29" s="64"/>
      <c r="D29" s="64"/>
      <c r="E29" s="64"/>
      <c r="F29" s="64"/>
      <c r="G29" s="64"/>
      <c r="H29" s="65"/>
    </row>
    <row r="30" spans="1:15" x14ac:dyDescent="0.3">
      <c r="J30" t="s">
        <v>180</v>
      </c>
    </row>
    <row r="31" spans="1:15" x14ac:dyDescent="0.3">
      <c r="J31" t="s">
        <v>181</v>
      </c>
    </row>
    <row r="32" spans="1:15" x14ac:dyDescent="0.3">
      <c r="J32" s="18" t="s">
        <v>64</v>
      </c>
      <c r="K32" s="37" t="s">
        <v>34</v>
      </c>
      <c r="L32" s="37"/>
      <c r="M32" s="25"/>
      <c r="N32" s="25" t="s">
        <v>183</v>
      </c>
      <c r="O32" s="25" t="s">
        <v>34</v>
      </c>
    </row>
    <row r="33" spans="10:16" x14ac:dyDescent="0.3">
      <c r="J33" s="20" t="s">
        <v>42</v>
      </c>
      <c r="K33" s="41" t="s">
        <v>133</v>
      </c>
      <c r="L33" s="41" t="s">
        <v>34</v>
      </c>
      <c r="M33" s="26" t="s">
        <v>18</v>
      </c>
      <c r="N33" s="26" t="s">
        <v>184</v>
      </c>
      <c r="O33" s="26" t="s">
        <v>185</v>
      </c>
    </row>
    <row r="34" spans="10:16" x14ac:dyDescent="0.3">
      <c r="J34" s="74" t="s">
        <v>169</v>
      </c>
      <c r="K34" s="44" t="s">
        <v>64</v>
      </c>
      <c r="L34" s="44" t="s">
        <v>96</v>
      </c>
      <c r="M34" s="27" t="s">
        <v>182</v>
      </c>
      <c r="N34" s="27" t="s">
        <v>115</v>
      </c>
      <c r="O34" s="27" t="s">
        <v>186</v>
      </c>
    </row>
    <row r="35" spans="10:16" x14ac:dyDescent="0.3">
      <c r="J35" s="25" t="s">
        <v>65</v>
      </c>
      <c r="K35" s="130">
        <f>C11</f>
        <v>250000</v>
      </c>
      <c r="L35" s="28">
        <f>D11*1000</f>
        <v>250000000</v>
      </c>
      <c r="M35" s="131">
        <f>L35/(K35*$B$17)</f>
        <v>1</v>
      </c>
      <c r="N35" s="135">
        <f>M35/$M$38</f>
        <v>0.08</v>
      </c>
      <c r="O35" s="132">
        <f>L35/N35</f>
        <v>3125000000</v>
      </c>
    </row>
    <row r="36" spans="10:16" x14ac:dyDescent="0.3">
      <c r="J36" s="26">
        <v>2</v>
      </c>
      <c r="K36" s="109">
        <f t="shared" ref="K36:K38" si="0">C12</f>
        <v>300000</v>
      </c>
      <c r="L36" s="29">
        <f t="shared" ref="L36:L38" si="1">D12*1000</f>
        <v>100000000</v>
      </c>
      <c r="M36" s="133">
        <f t="shared" ref="M36:M38" si="2">L36/(K36*$B$17)</f>
        <v>0.33333333333333331</v>
      </c>
      <c r="N36" s="76">
        <f>M36/$M$38</f>
        <v>2.6666666666666665E-2</v>
      </c>
      <c r="O36" s="120">
        <f>L36/N36</f>
        <v>3750000000.0000005</v>
      </c>
      <c r="P36" s="129"/>
    </row>
    <row r="37" spans="10:16" x14ac:dyDescent="0.3">
      <c r="J37" s="26">
        <v>1</v>
      </c>
      <c r="K37" s="109">
        <f t="shared" si="0"/>
        <v>25000</v>
      </c>
      <c r="L37" s="29">
        <f t="shared" si="1"/>
        <v>100000000</v>
      </c>
      <c r="M37" s="133">
        <f t="shared" si="2"/>
        <v>4</v>
      </c>
      <c r="N37" s="76">
        <f t="shared" ref="N37:N38" si="3">M37/$M$38</f>
        <v>0.32</v>
      </c>
      <c r="O37" s="120">
        <f t="shared" ref="O37:O38" si="4">L37/N37</f>
        <v>312500000</v>
      </c>
    </row>
    <row r="38" spans="10:16" x14ac:dyDescent="0.3">
      <c r="J38" s="27">
        <v>0</v>
      </c>
      <c r="K38" s="110">
        <f t="shared" si="0"/>
        <v>12000</v>
      </c>
      <c r="L38" s="30">
        <f t="shared" si="1"/>
        <v>150000000</v>
      </c>
      <c r="M38" s="134">
        <f t="shared" si="2"/>
        <v>12.5</v>
      </c>
      <c r="N38" s="78">
        <f t="shared" si="3"/>
        <v>1</v>
      </c>
      <c r="O38" s="121">
        <f t="shared" si="4"/>
        <v>150000000</v>
      </c>
    </row>
    <row r="40" spans="10:16" x14ac:dyDescent="0.3">
      <c r="J40" s="18" t="s">
        <v>64</v>
      </c>
      <c r="K40" s="25"/>
      <c r="L40" s="73"/>
      <c r="M40" s="25"/>
      <c r="N40" s="19"/>
    </row>
    <row r="41" spans="10:16" x14ac:dyDescent="0.3">
      <c r="J41" s="20" t="s">
        <v>42</v>
      </c>
      <c r="K41" s="26"/>
      <c r="L41" s="4" t="s">
        <v>46</v>
      </c>
      <c r="M41" s="26"/>
      <c r="N41" s="21" t="s">
        <v>46</v>
      </c>
    </row>
    <row r="42" spans="10:16" x14ac:dyDescent="0.3">
      <c r="J42" s="74" t="s">
        <v>169</v>
      </c>
      <c r="K42" s="27" t="s">
        <v>43</v>
      </c>
      <c r="L42" s="75" t="s">
        <v>43</v>
      </c>
      <c r="M42" s="27" t="s">
        <v>67</v>
      </c>
      <c r="N42" s="24" t="s">
        <v>22</v>
      </c>
    </row>
    <row r="43" spans="10:16" x14ac:dyDescent="0.3">
      <c r="J43" s="20" t="s">
        <v>16</v>
      </c>
      <c r="K43" s="127">
        <f>SUM(E$11:$E12)/SUM(O$35:$O36)</f>
        <v>2.6545454545454547E-7</v>
      </c>
      <c r="L43" s="96">
        <f>K43/$K$45</f>
        <v>0.47798103736754044</v>
      </c>
      <c r="M43" s="102">
        <f t="shared" ref="M43:M44" si="5">1-L43</f>
        <v>0.52201896263245962</v>
      </c>
      <c r="N43" s="125">
        <f>M43/$M$44</f>
        <v>1.4708461782325415</v>
      </c>
    </row>
    <row r="44" spans="10:16" x14ac:dyDescent="0.3">
      <c r="J44" s="20" t="s">
        <v>66</v>
      </c>
      <c r="K44" s="127">
        <f>SUM(E$11:$E13)/SUM(O$35:$O37)</f>
        <v>3.5826086956521737E-7</v>
      </c>
      <c r="L44" s="96">
        <f>K44/$K$45</f>
        <v>0.64508935716190974</v>
      </c>
      <c r="M44" s="102">
        <f t="shared" si="5"/>
        <v>0.35491064283809026</v>
      </c>
      <c r="N44" s="126">
        <f>M44/$M$44</f>
        <v>1</v>
      </c>
    </row>
    <row r="45" spans="10:16" x14ac:dyDescent="0.3">
      <c r="J45" s="98" t="s">
        <v>14</v>
      </c>
      <c r="K45" s="128">
        <f>SUM(E$11:$E14)/SUM(O$35:$O38)</f>
        <v>5.5536626916524707E-7</v>
      </c>
      <c r="L45" s="99"/>
      <c r="M45" s="31"/>
      <c r="N45" s="88"/>
    </row>
    <row r="47" spans="10:16" x14ac:dyDescent="0.3">
      <c r="J47" s="4" t="s">
        <v>176</v>
      </c>
      <c r="K47" s="136">
        <f>L43*B17</f>
        <v>477.98103736754047</v>
      </c>
    </row>
    <row r="49" spans="10:10" x14ac:dyDescent="0.3">
      <c r="J49" s="86" t="s">
        <v>187</v>
      </c>
    </row>
  </sheetData>
  <mergeCells count="1">
    <mergeCell ref="G1:H1"/>
  </mergeCells>
  <hyperlinks>
    <hyperlink ref="G1" location="TOC!A1" display="Return to TOC" xr:uid="{7DB7E75A-A98B-452A-AC1A-CB62482DC6DA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9CE81-69A4-4349-A94C-E30B938263C4}">
  <dimension ref="A1:O35"/>
  <sheetViews>
    <sheetView workbookViewId="0"/>
  </sheetViews>
  <sheetFormatPr defaultRowHeight="14.4" x14ac:dyDescent="0.3"/>
  <cols>
    <col min="1" max="1" width="14" bestFit="1" customWidth="1"/>
    <col min="2" max="2" width="13.109375" customWidth="1"/>
    <col min="4" max="4" width="11" bestFit="1" customWidth="1"/>
    <col min="9" max="9" width="3.6640625" customWidth="1"/>
    <col min="11" max="12" width="9.33203125" bestFit="1" customWidth="1"/>
    <col min="13" max="13" width="10.109375" bestFit="1" customWidth="1"/>
  </cols>
  <sheetData>
    <row r="1" spans="1:15" x14ac:dyDescent="0.3">
      <c r="A1" s="8" t="s">
        <v>3</v>
      </c>
      <c r="B1" s="9" t="s">
        <v>11</v>
      </c>
      <c r="C1" s="9"/>
      <c r="D1" s="10"/>
      <c r="E1" s="10"/>
      <c r="F1" s="10"/>
      <c r="G1" s="172" t="s">
        <v>8</v>
      </c>
      <c r="H1" s="173"/>
      <c r="I1" s="7"/>
      <c r="J1" s="6" t="s">
        <v>9</v>
      </c>
    </row>
    <row r="2" spans="1:15" x14ac:dyDescent="0.3">
      <c r="A2" s="11" t="s">
        <v>4</v>
      </c>
      <c r="B2" s="32" t="s">
        <v>188</v>
      </c>
      <c r="C2" s="32"/>
      <c r="D2" s="32"/>
      <c r="E2" s="32"/>
      <c r="F2" s="32"/>
      <c r="G2" s="32"/>
      <c r="H2" s="12"/>
      <c r="I2" t="s">
        <v>12</v>
      </c>
      <c r="J2" t="s">
        <v>217</v>
      </c>
    </row>
    <row r="3" spans="1:15" x14ac:dyDescent="0.3">
      <c r="A3" s="11" t="s">
        <v>5</v>
      </c>
      <c r="B3" s="32" t="s">
        <v>216</v>
      </c>
      <c r="C3" s="32"/>
      <c r="D3" s="32"/>
      <c r="E3" s="32"/>
      <c r="F3" s="32"/>
      <c r="G3" s="32"/>
      <c r="H3" s="12"/>
      <c r="J3" t="s">
        <v>218</v>
      </c>
    </row>
    <row r="4" spans="1:15" x14ac:dyDescent="0.3">
      <c r="A4" s="13"/>
      <c r="B4" s="33"/>
      <c r="C4" s="33"/>
      <c r="D4" s="33"/>
      <c r="E4" s="33"/>
      <c r="F4" s="33"/>
      <c r="G4" s="33"/>
      <c r="H4" s="14"/>
    </row>
    <row r="5" spans="1:15" x14ac:dyDescent="0.3">
      <c r="A5" s="15" t="s">
        <v>6</v>
      </c>
      <c r="B5" s="32" t="s">
        <v>189</v>
      </c>
      <c r="C5" s="34"/>
      <c r="D5" s="34"/>
      <c r="E5" s="34"/>
      <c r="F5" s="34"/>
      <c r="G5" s="34"/>
      <c r="H5" s="16"/>
      <c r="I5" t="s">
        <v>13</v>
      </c>
      <c r="J5" s="18" t="s">
        <v>64</v>
      </c>
      <c r="K5" s="25"/>
      <c r="L5" s="25"/>
      <c r="M5" s="19"/>
    </row>
    <row r="6" spans="1:15" x14ac:dyDescent="0.3">
      <c r="A6" s="17"/>
      <c r="B6" s="32" t="s">
        <v>190</v>
      </c>
      <c r="C6" s="34"/>
      <c r="D6" s="34"/>
      <c r="E6" s="34"/>
      <c r="F6" s="34"/>
      <c r="G6" s="34"/>
      <c r="H6" s="16"/>
      <c r="J6" s="20" t="s">
        <v>42</v>
      </c>
      <c r="K6" s="26"/>
      <c r="L6" s="26" t="s">
        <v>46</v>
      </c>
      <c r="M6" s="21"/>
    </row>
    <row r="7" spans="1:15" x14ac:dyDescent="0.3">
      <c r="A7" s="17"/>
      <c r="B7" s="34"/>
      <c r="C7" s="34"/>
      <c r="D7" s="34"/>
      <c r="E7" s="34"/>
      <c r="F7" s="34"/>
      <c r="G7" s="34"/>
      <c r="H7" s="16"/>
      <c r="J7" s="74" t="s">
        <v>169</v>
      </c>
      <c r="K7" s="27" t="s">
        <v>43</v>
      </c>
      <c r="L7" s="27" t="s">
        <v>43</v>
      </c>
      <c r="M7" s="24" t="s">
        <v>67</v>
      </c>
      <c r="O7" s="1" t="s">
        <v>222</v>
      </c>
    </row>
    <row r="8" spans="1:15" x14ac:dyDescent="0.3">
      <c r="A8" s="17"/>
      <c r="B8" s="36" t="s">
        <v>100</v>
      </c>
      <c r="C8" s="37" t="s">
        <v>34</v>
      </c>
      <c r="D8" s="39" t="s">
        <v>191</v>
      </c>
      <c r="E8" s="34"/>
      <c r="F8" s="34"/>
      <c r="G8" s="34"/>
      <c r="H8" s="16"/>
      <c r="J8" s="18" t="s">
        <v>16</v>
      </c>
      <c r="K8" s="135">
        <f>SUM(D11:$D$11)/SUM(C11:$C$11)</f>
        <v>0.04</v>
      </c>
      <c r="L8" s="150">
        <f>K8/$K$10</f>
        <v>0.72727272727272729</v>
      </c>
      <c r="M8" s="153">
        <f>1-L8</f>
        <v>0.27272727272727271</v>
      </c>
      <c r="N8" s="149"/>
      <c r="O8" t="s">
        <v>223</v>
      </c>
    </row>
    <row r="9" spans="1:15" x14ac:dyDescent="0.3">
      <c r="A9" s="17"/>
      <c r="B9" s="40" t="s">
        <v>101</v>
      </c>
      <c r="C9" s="41" t="s">
        <v>133</v>
      </c>
      <c r="D9" s="43" t="s">
        <v>102</v>
      </c>
      <c r="E9" s="34"/>
      <c r="F9" s="34"/>
      <c r="G9" s="34"/>
      <c r="H9" s="16"/>
      <c r="J9" s="74" t="s">
        <v>66</v>
      </c>
      <c r="K9" s="78">
        <f>SUM(D$11:$D12)/SUM(C$11:$C12)</f>
        <v>0.05</v>
      </c>
      <c r="L9" s="151">
        <f>K9/$K$10</f>
        <v>0.90909090909090917</v>
      </c>
      <c r="M9" s="154">
        <f>1-L9</f>
        <v>9.0909090909090828E-2</v>
      </c>
      <c r="N9" s="149"/>
    </row>
    <row r="10" spans="1:15" x14ac:dyDescent="0.3">
      <c r="A10" s="17"/>
      <c r="B10" s="53" t="s">
        <v>64</v>
      </c>
      <c r="C10" s="44" t="s">
        <v>64</v>
      </c>
      <c r="D10" s="46" t="s">
        <v>41</v>
      </c>
      <c r="E10" s="34"/>
      <c r="F10" s="34"/>
      <c r="G10" s="34"/>
      <c r="H10" s="16"/>
      <c r="J10" s="98" t="s">
        <v>14</v>
      </c>
      <c r="K10" s="124">
        <f>SUM(D$11:$D13)/SUM(C$11:$C13)</f>
        <v>5.5E-2</v>
      </c>
    </row>
    <row r="11" spans="1:15" x14ac:dyDescent="0.3">
      <c r="A11" s="17"/>
      <c r="B11" s="40" t="s">
        <v>110</v>
      </c>
      <c r="C11" s="50">
        <v>500000</v>
      </c>
      <c r="D11" s="82">
        <v>20000</v>
      </c>
      <c r="E11" s="34"/>
      <c r="F11" s="34"/>
      <c r="G11" s="34"/>
      <c r="H11" s="16"/>
    </row>
    <row r="12" spans="1:15" x14ac:dyDescent="0.3">
      <c r="A12" s="17"/>
      <c r="B12" s="40">
        <v>1</v>
      </c>
      <c r="C12" s="50">
        <v>200000</v>
      </c>
      <c r="D12" s="82">
        <v>15000</v>
      </c>
      <c r="E12" s="34"/>
      <c r="F12" s="34"/>
      <c r="G12" s="34"/>
      <c r="H12" s="16"/>
      <c r="I12" t="s">
        <v>15</v>
      </c>
      <c r="J12" s="1" t="s">
        <v>219</v>
      </c>
      <c r="M12" s="96">
        <f>K10</f>
        <v>5.5E-2</v>
      </c>
    </row>
    <row r="13" spans="1:15" x14ac:dyDescent="0.3">
      <c r="A13" s="17"/>
      <c r="B13" s="40">
        <v>0</v>
      </c>
      <c r="C13" s="50">
        <v>100000</v>
      </c>
      <c r="D13" s="82">
        <v>9000</v>
      </c>
      <c r="E13" s="34"/>
      <c r="F13" s="34"/>
      <c r="G13" s="34"/>
      <c r="H13" s="16"/>
      <c r="J13" s="1" t="s">
        <v>224</v>
      </c>
    </row>
    <row r="14" spans="1:15" x14ac:dyDescent="0.3">
      <c r="A14" s="17"/>
      <c r="B14" s="57" t="s">
        <v>14</v>
      </c>
      <c r="C14" s="58">
        <f>SUM(C11:C13)</f>
        <v>800000</v>
      </c>
      <c r="D14" s="83">
        <f>SUM(D11:D13)</f>
        <v>44000</v>
      </c>
      <c r="E14" s="34"/>
      <c r="F14" s="34"/>
      <c r="G14" s="34"/>
      <c r="H14" s="16"/>
      <c r="J14" t="s">
        <v>225</v>
      </c>
      <c r="M14" s="77">
        <f>D13/C13</f>
        <v>0.09</v>
      </c>
    </row>
    <row r="15" spans="1:15" x14ac:dyDescent="0.3">
      <c r="A15" s="17"/>
      <c r="B15" s="34"/>
      <c r="C15" s="34"/>
      <c r="D15" s="34"/>
      <c r="E15" s="34"/>
      <c r="F15" s="34"/>
      <c r="G15" s="34"/>
      <c r="H15" s="16"/>
      <c r="J15" t="s">
        <v>226</v>
      </c>
      <c r="M15" s="96">
        <f>M14/M12</f>
        <v>1.6363636363636362</v>
      </c>
    </row>
    <row r="16" spans="1:15" x14ac:dyDescent="0.3">
      <c r="A16" s="17"/>
      <c r="B16" s="34" t="s">
        <v>192</v>
      </c>
      <c r="C16" s="34"/>
      <c r="D16" s="34"/>
      <c r="E16" s="34"/>
      <c r="F16" s="34"/>
      <c r="G16" s="34"/>
      <c r="H16" s="16"/>
    </row>
    <row r="17" spans="1:13" x14ac:dyDescent="0.3">
      <c r="A17" s="17"/>
      <c r="B17" s="34" t="s">
        <v>193</v>
      </c>
      <c r="C17" s="34"/>
      <c r="D17" s="34"/>
      <c r="E17" s="34"/>
      <c r="F17" s="34"/>
      <c r="G17" s="34"/>
      <c r="H17" s="16"/>
      <c r="J17" t="s">
        <v>227</v>
      </c>
    </row>
    <row r="18" spans="1:13" x14ac:dyDescent="0.3">
      <c r="A18" s="17"/>
      <c r="B18" s="34" t="s">
        <v>194</v>
      </c>
      <c r="C18" s="34"/>
      <c r="D18" s="34"/>
      <c r="E18" s="34"/>
      <c r="F18" s="34"/>
      <c r="G18" s="34"/>
      <c r="H18" s="16"/>
      <c r="J18" t="s">
        <v>228</v>
      </c>
      <c r="M18" s="95">
        <f>M15</f>
        <v>1.6363636363636362</v>
      </c>
    </row>
    <row r="19" spans="1:13" x14ac:dyDescent="0.3">
      <c r="A19" s="17"/>
      <c r="B19" s="34" t="s">
        <v>195</v>
      </c>
      <c r="C19" s="34"/>
      <c r="D19" s="34"/>
      <c r="E19" s="34"/>
      <c r="F19" s="34"/>
      <c r="G19" s="34"/>
      <c r="H19" s="16"/>
    </row>
    <row r="20" spans="1:13" x14ac:dyDescent="0.3">
      <c r="A20" s="17"/>
      <c r="B20" s="34"/>
      <c r="C20" s="34"/>
      <c r="D20" s="34"/>
      <c r="E20" s="34"/>
      <c r="F20" s="34"/>
      <c r="G20" s="34"/>
      <c r="H20" s="16"/>
      <c r="J20" t="s">
        <v>230</v>
      </c>
    </row>
    <row r="21" spans="1:13" x14ac:dyDescent="0.3">
      <c r="A21" s="11" t="s">
        <v>7</v>
      </c>
      <c r="B21" s="34" t="s">
        <v>196</v>
      </c>
      <c r="C21" s="34"/>
      <c r="D21" s="34"/>
      <c r="E21" s="34"/>
      <c r="F21" s="34"/>
      <c r="G21" s="34"/>
      <c r="H21" s="16"/>
    </row>
    <row r="22" spans="1:13" x14ac:dyDescent="0.3">
      <c r="A22" s="17"/>
      <c r="B22" s="34" t="s">
        <v>197</v>
      </c>
      <c r="C22" s="34"/>
      <c r="D22" s="34"/>
      <c r="E22" s="34"/>
      <c r="F22" s="34"/>
      <c r="G22" s="34"/>
      <c r="H22" s="16"/>
      <c r="J22" s="1" t="s">
        <v>220</v>
      </c>
    </row>
    <row r="23" spans="1:13" x14ac:dyDescent="0.3">
      <c r="A23" s="17"/>
      <c r="B23" s="34"/>
      <c r="C23" s="34"/>
      <c r="D23" s="34"/>
      <c r="E23" s="34"/>
      <c r="F23" s="34"/>
      <c r="G23" s="34"/>
      <c r="H23" s="16"/>
      <c r="J23" t="s">
        <v>221</v>
      </c>
      <c r="K23" s="95">
        <f>M12</f>
        <v>5.5E-2</v>
      </c>
    </row>
    <row r="24" spans="1:13" x14ac:dyDescent="0.3">
      <c r="A24" s="17"/>
      <c r="B24" s="34" t="s">
        <v>198</v>
      </c>
      <c r="C24" s="34"/>
      <c r="D24" s="34"/>
      <c r="E24" s="34"/>
      <c r="F24" s="34"/>
      <c r="G24" s="34"/>
      <c r="H24" s="16"/>
    </row>
    <row r="25" spans="1:13" x14ac:dyDescent="0.3">
      <c r="A25" s="17"/>
      <c r="B25" s="34" t="s">
        <v>199</v>
      </c>
      <c r="C25" s="34"/>
      <c r="D25" s="34"/>
      <c r="E25" s="34"/>
      <c r="F25" s="34"/>
      <c r="G25" s="34"/>
      <c r="H25" s="16"/>
      <c r="J25" t="s">
        <v>239</v>
      </c>
    </row>
    <row r="26" spans="1:13" x14ac:dyDescent="0.3">
      <c r="A26" s="17"/>
      <c r="B26" s="34"/>
      <c r="C26" s="34"/>
      <c r="D26" s="34"/>
      <c r="E26" s="34"/>
      <c r="F26" s="34"/>
      <c r="G26" s="34"/>
      <c r="H26" s="16"/>
      <c r="J26" t="s">
        <v>229</v>
      </c>
    </row>
    <row r="27" spans="1:13" ht="15" thickBot="1" x14ac:dyDescent="0.35">
      <c r="A27" s="62"/>
      <c r="B27" s="64" t="s">
        <v>200</v>
      </c>
      <c r="C27" s="64"/>
      <c r="D27" s="64"/>
      <c r="E27" s="64"/>
      <c r="F27" s="64"/>
      <c r="G27" s="64"/>
      <c r="H27" s="65"/>
      <c r="J27" t="s">
        <v>231</v>
      </c>
    </row>
    <row r="28" spans="1:13" x14ac:dyDescent="0.3">
      <c r="J28" t="s">
        <v>232</v>
      </c>
    </row>
    <row r="29" spans="1:13" x14ac:dyDescent="0.3">
      <c r="J29" t="s">
        <v>233</v>
      </c>
    </row>
    <row r="30" spans="1:13" x14ac:dyDescent="0.3">
      <c r="J30" t="s">
        <v>234</v>
      </c>
    </row>
    <row r="31" spans="1:13" x14ac:dyDescent="0.3">
      <c r="J31" t="s">
        <v>235</v>
      </c>
    </row>
    <row r="32" spans="1:13" x14ac:dyDescent="0.3">
      <c r="J32" t="s">
        <v>236</v>
      </c>
      <c r="K32">
        <f>1/(1-EXP(-K23))</f>
        <v>18.686401284091751</v>
      </c>
    </row>
    <row r="34" spans="10:11" x14ac:dyDescent="0.3">
      <c r="J34" t="s">
        <v>237</v>
      </c>
    </row>
    <row r="35" spans="10:11" x14ac:dyDescent="0.3">
      <c r="J35" t="s">
        <v>238</v>
      </c>
      <c r="K35" s="152">
        <f>(M18-1)/(K32-1)</f>
        <v>3.5980391157132752E-2</v>
      </c>
    </row>
  </sheetData>
  <mergeCells count="1">
    <mergeCell ref="G1:H1"/>
  </mergeCells>
  <hyperlinks>
    <hyperlink ref="G1" location="TOC!A1" display="Return to TOC" xr:uid="{FEEDE504-2069-4A03-9D1A-EC2E8E305E64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52553-F73A-4C77-898D-A338681B4A33}">
  <dimension ref="A1:R43"/>
  <sheetViews>
    <sheetView workbookViewId="0"/>
  </sheetViews>
  <sheetFormatPr defaultRowHeight="14.4" x14ac:dyDescent="0.3"/>
  <cols>
    <col min="1" max="1" width="14" bestFit="1" customWidth="1"/>
    <col min="2" max="2" width="10.5546875" customWidth="1"/>
    <col min="9" max="9" width="3.6640625" customWidth="1"/>
    <col min="15" max="15" width="9.33203125" bestFit="1" customWidth="1"/>
    <col min="17" max="17" width="10.109375" bestFit="1" customWidth="1"/>
  </cols>
  <sheetData>
    <row r="1" spans="1:14" x14ac:dyDescent="0.3">
      <c r="A1" s="8" t="s">
        <v>3</v>
      </c>
      <c r="B1" s="9" t="s">
        <v>11</v>
      </c>
      <c r="C1" s="9"/>
      <c r="D1" s="10"/>
      <c r="E1" s="10"/>
      <c r="F1" s="10"/>
      <c r="G1" s="172" t="s">
        <v>8</v>
      </c>
      <c r="H1" s="173"/>
      <c r="I1" s="7"/>
      <c r="J1" s="6" t="s">
        <v>9</v>
      </c>
    </row>
    <row r="2" spans="1:14" x14ac:dyDescent="0.3">
      <c r="A2" s="11" t="s">
        <v>4</v>
      </c>
      <c r="B2" s="32" t="s">
        <v>201</v>
      </c>
      <c r="C2" s="32"/>
      <c r="D2" s="32"/>
      <c r="E2" s="32"/>
      <c r="F2" s="32"/>
      <c r="G2" s="32"/>
      <c r="H2" s="12"/>
      <c r="J2" t="s">
        <v>240</v>
      </c>
    </row>
    <row r="3" spans="1:14" x14ac:dyDescent="0.3">
      <c r="A3" s="11" t="s">
        <v>5</v>
      </c>
      <c r="B3" s="32" t="s">
        <v>202</v>
      </c>
      <c r="C3" s="32"/>
      <c r="D3" s="32"/>
      <c r="E3" s="32"/>
      <c r="F3" s="32"/>
      <c r="G3" s="32"/>
      <c r="H3" s="12"/>
      <c r="J3" t="s">
        <v>241</v>
      </c>
    </row>
    <row r="4" spans="1:14" x14ac:dyDescent="0.3">
      <c r="A4" s="13"/>
      <c r="B4" s="33"/>
      <c r="C4" s="33"/>
      <c r="D4" s="33"/>
      <c r="E4" s="33"/>
      <c r="F4" s="33"/>
      <c r="G4" s="33"/>
      <c r="H4" s="14"/>
      <c r="J4" t="s">
        <v>242</v>
      </c>
    </row>
    <row r="5" spans="1:14" x14ac:dyDescent="0.3">
      <c r="A5" s="15" t="s">
        <v>6</v>
      </c>
      <c r="B5" s="32" t="s">
        <v>203</v>
      </c>
      <c r="C5" s="34"/>
      <c r="D5" s="34"/>
      <c r="E5" s="34"/>
      <c r="F5" s="34"/>
      <c r="G5" s="34"/>
      <c r="H5" s="16"/>
      <c r="J5" t="s">
        <v>243</v>
      </c>
    </row>
    <row r="6" spans="1:14" x14ac:dyDescent="0.3">
      <c r="A6" s="17"/>
      <c r="B6" s="32" t="s">
        <v>204</v>
      </c>
      <c r="C6" s="34"/>
      <c r="D6" s="34"/>
      <c r="E6" s="34"/>
      <c r="F6" s="34"/>
      <c r="G6" s="34"/>
      <c r="H6" s="16"/>
    </row>
    <row r="7" spans="1:14" x14ac:dyDescent="0.3">
      <c r="A7" s="17"/>
      <c r="B7" s="34"/>
      <c r="C7" s="34"/>
      <c r="D7" s="34"/>
      <c r="E7" s="34"/>
      <c r="F7" s="34"/>
      <c r="G7" s="34"/>
      <c r="H7" s="16"/>
      <c r="J7" t="s">
        <v>244</v>
      </c>
    </row>
    <row r="8" spans="1:14" x14ac:dyDescent="0.3">
      <c r="A8" s="17"/>
      <c r="B8" s="145" t="s">
        <v>205</v>
      </c>
      <c r="C8" s="137"/>
      <c r="D8" s="137"/>
      <c r="E8" s="137"/>
      <c r="F8" s="138"/>
      <c r="G8" s="34"/>
      <c r="H8" s="16"/>
      <c r="J8" t="s">
        <v>245</v>
      </c>
    </row>
    <row r="9" spans="1:14" x14ac:dyDescent="0.3">
      <c r="A9" s="17"/>
      <c r="B9" s="146" t="s">
        <v>206</v>
      </c>
      <c r="C9" s="35" t="s">
        <v>209</v>
      </c>
      <c r="D9" s="35"/>
      <c r="E9" s="35"/>
      <c r="F9" s="139"/>
      <c r="G9" s="34"/>
      <c r="H9" s="16"/>
    </row>
    <row r="10" spans="1:14" x14ac:dyDescent="0.3">
      <c r="A10" s="17"/>
      <c r="B10" s="147" t="s">
        <v>43</v>
      </c>
      <c r="C10" s="57">
        <v>0</v>
      </c>
      <c r="D10" s="148">
        <v>1</v>
      </c>
      <c r="E10" s="148">
        <v>2</v>
      </c>
      <c r="F10" s="92">
        <v>3</v>
      </c>
      <c r="G10" s="34"/>
      <c r="H10" s="16"/>
      <c r="J10" t="s">
        <v>246</v>
      </c>
    </row>
    <row r="11" spans="1:14" x14ac:dyDescent="0.3">
      <c r="A11" s="17"/>
      <c r="B11" s="37">
        <v>0.05</v>
      </c>
      <c r="C11" s="140">
        <v>50000</v>
      </c>
      <c r="D11" s="140">
        <v>47500</v>
      </c>
      <c r="E11" s="140">
        <v>45000</v>
      </c>
      <c r="F11" s="141">
        <v>44000</v>
      </c>
      <c r="G11" s="34"/>
      <c r="H11" s="16"/>
      <c r="J11" t="s">
        <v>247</v>
      </c>
    </row>
    <row r="12" spans="1:14" x14ac:dyDescent="0.3">
      <c r="A12" s="17"/>
      <c r="B12" s="41">
        <v>0.1</v>
      </c>
      <c r="C12" s="142">
        <v>50000</v>
      </c>
      <c r="D12" s="142">
        <v>45000</v>
      </c>
      <c r="E12" s="142">
        <v>43000</v>
      </c>
      <c r="F12" s="82">
        <v>36000</v>
      </c>
      <c r="G12" s="34"/>
      <c r="H12" s="16"/>
    </row>
    <row r="13" spans="1:14" x14ac:dyDescent="0.3">
      <c r="A13" s="17"/>
      <c r="B13" s="44">
        <v>0.2</v>
      </c>
      <c r="C13" s="143">
        <v>25000</v>
      </c>
      <c r="D13" s="143">
        <v>20500</v>
      </c>
      <c r="E13" s="143">
        <v>16500</v>
      </c>
      <c r="F13" s="123">
        <v>14000</v>
      </c>
      <c r="G13" s="34"/>
      <c r="H13" s="16"/>
      <c r="J13" t="s">
        <v>248</v>
      </c>
    </row>
    <row r="14" spans="1:14" x14ac:dyDescent="0.3">
      <c r="A14" s="17"/>
      <c r="B14" s="91" t="s">
        <v>14</v>
      </c>
      <c r="C14" s="144">
        <f>SUM(C11:C13)</f>
        <v>125000</v>
      </c>
      <c r="D14" s="144">
        <f>SUM(D11:D13)</f>
        <v>113000</v>
      </c>
      <c r="E14" s="144">
        <f>SUM(E11:E13)</f>
        <v>104500</v>
      </c>
      <c r="F14" s="83">
        <f>SUM(F11:F13)</f>
        <v>94000</v>
      </c>
      <c r="G14" s="34"/>
      <c r="H14" s="16"/>
      <c r="J14" s="25" t="s">
        <v>205</v>
      </c>
      <c r="K14" s="73"/>
      <c r="L14" s="73"/>
      <c r="M14" s="73"/>
      <c r="N14" s="19"/>
    </row>
    <row r="15" spans="1:14" x14ac:dyDescent="0.3">
      <c r="A15" s="17"/>
      <c r="B15" s="34"/>
      <c r="C15" s="34"/>
      <c r="D15" s="34"/>
      <c r="E15" s="34"/>
      <c r="F15" s="34"/>
      <c r="G15" s="34"/>
      <c r="H15" s="16"/>
      <c r="J15" s="27" t="s">
        <v>249</v>
      </c>
      <c r="K15" s="75" t="s">
        <v>20</v>
      </c>
      <c r="L15" s="75" t="s">
        <v>48</v>
      </c>
      <c r="M15" s="75" t="s">
        <v>47</v>
      </c>
      <c r="N15" s="24" t="s">
        <v>19</v>
      </c>
    </row>
    <row r="16" spans="1:14" x14ac:dyDescent="0.3">
      <c r="A16" s="11" t="s">
        <v>7</v>
      </c>
      <c r="B16" s="34" t="s">
        <v>207</v>
      </c>
      <c r="C16" s="34"/>
      <c r="D16" s="34"/>
      <c r="E16" s="34"/>
      <c r="F16" s="34"/>
      <c r="G16" s="34"/>
      <c r="H16" s="16"/>
      <c r="J16" s="26">
        <f>B11</f>
        <v>0.05</v>
      </c>
      <c r="K16" s="109">
        <f t="shared" ref="K16:M19" si="0">C11-D11</f>
        <v>2500</v>
      </c>
      <c r="L16" s="109">
        <f t="shared" si="0"/>
        <v>2500</v>
      </c>
      <c r="M16" s="109">
        <f t="shared" si="0"/>
        <v>1000</v>
      </c>
      <c r="N16" s="120">
        <f>F11</f>
        <v>44000</v>
      </c>
    </row>
    <row r="17" spans="1:18" x14ac:dyDescent="0.3">
      <c r="A17" s="17"/>
      <c r="B17" s="34" t="s">
        <v>208</v>
      </c>
      <c r="C17" s="34"/>
      <c r="D17" s="34"/>
      <c r="E17" s="34"/>
      <c r="F17" s="34"/>
      <c r="G17" s="34"/>
      <c r="H17" s="16"/>
      <c r="J17" s="26">
        <f>B12</f>
        <v>0.1</v>
      </c>
      <c r="K17" s="109">
        <f t="shared" si="0"/>
        <v>5000</v>
      </c>
      <c r="L17" s="109">
        <f t="shared" si="0"/>
        <v>2000</v>
      </c>
      <c r="M17" s="109">
        <f t="shared" si="0"/>
        <v>7000</v>
      </c>
      <c r="N17" s="120">
        <f>F12</f>
        <v>36000</v>
      </c>
    </row>
    <row r="18" spans="1:18" ht="15" thickBot="1" x14ac:dyDescent="0.35">
      <c r="A18" s="62"/>
      <c r="B18" s="64"/>
      <c r="C18" s="64"/>
      <c r="D18" s="64"/>
      <c r="E18" s="64"/>
      <c r="F18" s="64"/>
      <c r="G18" s="64"/>
      <c r="H18" s="65"/>
      <c r="J18" s="26">
        <f>B13</f>
        <v>0.2</v>
      </c>
      <c r="K18" s="109">
        <f t="shared" si="0"/>
        <v>4500</v>
      </c>
      <c r="L18" s="109">
        <f t="shared" si="0"/>
        <v>4000</v>
      </c>
      <c r="M18" s="109">
        <f t="shared" si="0"/>
        <v>2500</v>
      </c>
      <c r="N18" s="120">
        <f>F13</f>
        <v>14000</v>
      </c>
    </row>
    <row r="19" spans="1:18" x14ac:dyDescent="0.3">
      <c r="J19" s="31" t="str">
        <f>B14</f>
        <v>Total</v>
      </c>
      <c r="K19" s="160">
        <f t="shared" si="0"/>
        <v>12000</v>
      </c>
      <c r="L19" s="160">
        <f t="shared" si="0"/>
        <v>8500</v>
      </c>
      <c r="M19" s="160">
        <f t="shared" si="0"/>
        <v>10500</v>
      </c>
      <c r="N19" s="156">
        <f>F14</f>
        <v>94000</v>
      </c>
    </row>
    <row r="21" spans="1:18" x14ac:dyDescent="0.3">
      <c r="J21" t="s">
        <v>250</v>
      </c>
    </row>
    <row r="22" spans="1:18" x14ac:dyDescent="0.3">
      <c r="J22" s="98" t="s">
        <v>251</v>
      </c>
      <c r="K22" s="31" t="str">
        <f>K15</f>
        <v>B</v>
      </c>
      <c r="L22" s="99" t="str">
        <f>L15</f>
        <v>Y</v>
      </c>
      <c r="M22" s="31" t="str">
        <f>M15</f>
        <v>X</v>
      </c>
      <c r="N22" s="88" t="str">
        <f>N15</f>
        <v>A</v>
      </c>
    </row>
    <row r="23" spans="1:18" x14ac:dyDescent="0.3">
      <c r="J23" s="20">
        <f>J16</f>
        <v>0.05</v>
      </c>
      <c r="K23" s="26">
        <f t="shared" ref="K23:N25" si="1">$J23*K16</f>
        <v>125</v>
      </c>
      <c r="L23" s="4">
        <f t="shared" si="1"/>
        <v>125</v>
      </c>
      <c r="M23" s="26">
        <f t="shared" si="1"/>
        <v>50</v>
      </c>
      <c r="N23" s="21">
        <f t="shared" si="1"/>
        <v>2200</v>
      </c>
    </row>
    <row r="24" spans="1:18" x14ac:dyDescent="0.3">
      <c r="J24" s="20">
        <f>J17</f>
        <v>0.1</v>
      </c>
      <c r="K24" s="26">
        <f t="shared" si="1"/>
        <v>500</v>
      </c>
      <c r="L24" s="4">
        <f t="shared" si="1"/>
        <v>200</v>
      </c>
      <c r="M24" s="26">
        <f t="shared" si="1"/>
        <v>700</v>
      </c>
      <c r="N24" s="21">
        <f t="shared" si="1"/>
        <v>3600</v>
      </c>
    </row>
    <row r="25" spans="1:18" x14ac:dyDescent="0.3">
      <c r="J25" s="20">
        <f>J18</f>
        <v>0.2</v>
      </c>
      <c r="K25" s="26">
        <f t="shared" si="1"/>
        <v>900</v>
      </c>
      <c r="L25" s="4">
        <f t="shared" si="1"/>
        <v>800</v>
      </c>
      <c r="M25" s="26">
        <f t="shared" si="1"/>
        <v>500</v>
      </c>
      <c r="N25" s="21">
        <f t="shared" si="1"/>
        <v>2800</v>
      </c>
    </row>
    <row r="26" spans="1:18" x14ac:dyDescent="0.3">
      <c r="J26" s="98" t="str">
        <f>J19</f>
        <v>Total</v>
      </c>
      <c r="K26" s="31">
        <f>SUM(K23:K25)</f>
        <v>1525</v>
      </c>
      <c r="L26" s="99">
        <f>SUM(L23:L25)</f>
        <v>1125</v>
      </c>
      <c r="M26" s="31">
        <f>SUM(M23:M25)</f>
        <v>1250</v>
      </c>
      <c r="N26" s="88">
        <f>SUM(N23:N25)</f>
        <v>8600</v>
      </c>
    </row>
    <row r="28" spans="1:18" x14ac:dyDescent="0.3">
      <c r="J28" t="s">
        <v>252</v>
      </c>
    </row>
    <row r="29" spans="1:18" x14ac:dyDescent="0.3">
      <c r="J29" s="25" t="s">
        <v>64</v>
      </c>
      <c r="K29" s="25"/>
      <c r="L29" s="19"/>
      <c r="N29" s="18" t="s">
        <v>64</v>
      </c>
      <c r="O29" s="25"/>
      <c r="P29" s="73"/>
      <c r="Q29" s="25"/>
      <c r="R29" s="19"/>
    </row>
    <row r="30" spans="1:18" x14ac:dyDescent="0.3">
      <c r="J30" s="26" t="s">
        <v>42</v>
      </c>
      <c r="K30" s="26" t="s">
        <v>34</v>
      </c>
      <c r="L30" s="21" t="s">
        <v>102</v>
      </c>
      <c r="N30" s="20" t="s">
        <v>42</v>
      </c>
      <c r="O30" s="26"/>
      <c r="P30" s="4" t="s">
        <v>46</v>
      </c>
      <c r="Q30" s="26"/>
      <c r="R30" s="21" t="s">
        <v>46</v>
      </c>
    </row>
    <row r="31" spans="1:18" x14ac:dyDescent="0.3">
      <c r="J31" s="27" t="s">
        <v>169</v>
      </c>
      <c r="K31" s="27" t="s">
        <v>80</v>
      </c>
      <c r="L31" s="24" t="s">
        <v>41</v>
      </c>
      <c r="N31" s="20" t="s">
        <v>169</v>
      </c>
      <c r="O31" s="26" t="s">
        <v>43</v>
      </c>
      <c r="P31" s="4" t="s">
        <v>43</v>
      </c>
      <c r="Q31" s="26" t="s">
        <v>67</v>
      </c>
      <c r="R31" s="21" t="s">
        <v>22</v>
      </c>
    </row>
    <row r="32" spans="1:18" x14ac:dyDescent="0.3">
      <c r="J32" s="26" t="s">
        <v>109</v>
      </c>
      <c r="K32" s="29">
        <f>N19</f>
        <v>94000</v>
      </c>
      <c r="L32" s="21">
        <f>N26</f>
        <v>8600</v>
      </c>
      <c r="N32" s="18" t="s">
        <v>65</v>
      </c>
      <c r="O32" s="135">
        <f>SUM(L32:$L$32)/SUM(K32:$K$32)</f>
        <v>9.1489361702127653E-2</v>
      </c>
      <c r="P32" s="158">
        <f>O32/$O$35</f>
        <v>0.91489361702127647</v>
      </c>
      <c r="Q32" s="135">
        <f>1-P32</f>
        <v>8.5106382978723527E-2</v>
      </c>
      <c r="R32" s="159">
        <f>Q32/$Q$34</f>
        <v>2.9590834697217732</v>
      </c>
    </row>
    <row r="33" spans="10:18" x14ac:dyDescent="0.3">
      <c r="J33" s="26">
        <v>2</v>
      </c>
      <c r="K33" s="29">
        <f>M19</f>
        <v>10500</v>
      </c>
      <c r="L33" s="21">
        <f>M26</f>
        <v>1250</v>
      </c>
      <c r="N33" s="20" t="s">
        <v>16</v>
      </c>
      <c r="O33" s="76">
        <f>SUM(L$32:$L33)/SUM(K$32:$K33)</f>
        <v>9.4258373205741625E-2</v>
      </c>
      <c r="P33" s="77">
        <f t="shared" ref="P33:P34" si="2">O33/$O$35</f>
        <v>0.94258373205741619</v>
      </c>
      <c r="Q33" s="76">
        <f>1-P33</f>
        <v>5.741626794258381E-2</v>
      </c>
      <c r="R33" s="71">
        <f>Q33/$Q$34</f>
        <v>1.9963194700036839</v>
      </c>
    </row>
    <row r="34" spans="10:18" x14ac:dyDescent="0.3">
      <c r="J34" s="26">
        <v>1</v>
      </c>
      <c r="K34" s="29">
        <f>L19</f>
        <v>8500</v>
      </c>
      <c r="L34" s="21">
        <f>L26</f>
        <v>1125</v>
      </c>
      <c r="N34" s="74" t="s">
        <v>66</v>
      </c>
      <c r="O34" s="78">
        <f>SUM(L$32:$L34)/SUM(K$32:$K34)</f>
        <v>9.7123893805309738E-2</v>
      </c>
      <c r="P34" s="79">
        <f t="shared" si="2"/>
        <v>0.97123893805309736</v>
      </c>
      <c r="Q34" s="78">
        <f>1-P34</f>
        <v>2.8761061946902644E-2</v>
      </c>
      <c r="R34" s="72">
        <f>Q34/$Q$34</f>
        <v>1</v>
      </c>
    </row>
    <row r="35" spans="10:18" x14ac:dyDescent="0.3">
      <c r="J35" s="26">
        <v>0</v>
      </c>
      <c r="K35" s="29">
        <f>K19</f>
        <v>12000</v>
      </c>
      <c r="L35" s="21">
        <f>K26</f>
        <v>1525</v>
      </c>
      <c r="N35" s="74" t="s">
        <v>14</v>
      </c>
      <c r="O35" s="78">
        <f>SUM(L$32:$L35)/SUM(K$32:$K35)</f>
        <v>0.1</v>
      </c>
      <c r="P35" s="75"/>
      <c r="Q35" s="75"/>
      <c r="R35" s="24"/>
    </row>
    <row r="36" spans="10:18" x14ac:dyDescent="0.3">
      <c r="J36" s="31" t="s">
        <v>14</v>
      </c>
      <c r="K36" s="155">
        <f>SUM(K32:K35)</f>
        <v>125000</v>
      </c>
      <c r="L36" s="156">
        <f>SUM(L32:L35)</f>
        <v>12500</v>
      </c>
    </row>
    <row r="38" spans="10:18" x14ac:dyDescent="0.3">
      <c r="J38" t="s">
        <v>254</v>
      </c>
    </row>
    <row r="39" spans="10:18" x14ac:dyDescent="0.3">
      <c r="J39" t="s">
        <v>253</v>
      </c>
    </row>
    <row r="41" spans="10:18" x14ac:dyDescent="0.3">
      <c r="J41" s="157" t="s">
        <v>256</v>
      </c>
    </row>
    <row r="42" spans="10:18" x14ac:dyDescent="0.3">
      <c r="J42" s="157" t="s">
        <v>255</v>
      </c>
    </row>
    <row r="43" spans="10:18" x14ac:dyDescent="0.3">
      <c r="J43" s="157" t="s">
        <v>257</v>
      </c>
    </row>
  </sheetData>
  <mergeCells count="1">
    <mergeCell ref="G1:H1"/>
  </mergeCells>
  <hyperlinks>
    <hyperlink ref="G1" location="TOC!A1" display="Return to TOC" xr:uid="{3F4FFB73-0078-4E9D-B136-1EC056A76C6F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5DC33-8A79-4F5A-A55B-64A51965691F}">
  <dimension ref="A1:M26"/>
  <sheetViews>
    <sheetView workbookViewId="0"/>
  </sheetViews>
  <sheetFormatPr defaultRowHeight="14.4" x14ac:dyDescent="0.3"/>
  <cols>
    <col min="1" max="1" width="14" bestFit="1" customWidth="1"/>
    <col min="2" max="2" width="14.33203125" customWidth="1"/>
    <col min="3" max="3" width="9.33203125" bestFit="1" customWidth="1"/>
    <col min="4" max="4" width="12.109375" bestFit="1" customWidth="1"/>
    <col min="5" max="5" width="9.77734375" bestFit="1" customWidth="1"/>
    <col min="6" max="6" width="7.77734375" customWidth="1"/>
    <col min="8" max="8" width="3.6640625" customWidth="1"/>
    <col min="10" max="11" width="9.33203125" bestFit="1" customWidth="1"/>
    <col min="12" max="12" width="10.109375" bestFit="1" customWidth="1"/>
    <col min="13" max="13" width="9.109375" bestFit="1" customWidth="1"/>
  </cols>
  <sheetData>
    <row r="1" spans="1:13" x14ac:dyDescent="0.3">
      <c r="A1" s="8" t="s">
        <v>3</v>
      </c>
      <c r="B1" s="9" t="s">
        <v>11</v>
      </c>
      <c r="C1" s="9"/>
      <c r="D1" s="10"/>
      <c r="E1" s="10"/>
      <c r="F1" s="172" t="s">
        <v>8</v>
      </c>
      <c r="G1" s="173"/>
      <c r="H1" s="7"/>
      <c r="I1" s="6" t="s">
        <v>9</v>
      </c>
    </row>
    <row r="2" spans="1:13" x14ac:dyDescent="0.3">
      <c r="A2" s="11" t="s">
        <v>4</v>
      </c>
      <c r="B2" s="32" t="s">
        <v>210</v>
      </c>
      <c r="C2" s="32"/>
      <c r="D2" s="32"/>
      <c r="E2" s="32"/>
      <c r="F2" s="32"/>
      <c r="G2" s="12"/>
      <c r="H2" t="s">
        <v>12</v>
      </c>
      <c r="I2" t="s">
        <v>267</v>
      </c>
    </row>
    <row r="3" spans="1:13" x14ac:dyDescent="0.3">
      <c r="A3" s="11" t="s">
        <v>5</v>
      </c>
      <c r="B3" s="32" t="s">
        <v>211</v>
      </c>
      <c r="C3" s="32"/>
      <c r="D3" s="32"/>
      <c r="E3" s="32"/>
      <c r="F3" s="32"/>
      <c r="G3" s="12"/>
      <c r="I3" t="s">
        <v>268</v>
      </c>
    </row>
    <row r="4" spans="1:13" x14ac:dyDescent="0.3">
      <c r="A4" s="13"/>
      <c r="B4" s="33"/>
      <c r="C4" s="33"/>
      <c r="D4" s="33"/>
      <c r="E4" s="33"/>
      <c r="F4" s="33"/>
      <c r="G4" s="14"/>
      <c r="I4" t="s">
        <v>269</v>
      </c>
    </row>
    <row r="5" spans="1:13" x14ac:dyDescent="0.3">
      <c r="A5" s="15" t="s">
        <v>6</v>
      </c>
      <c r="B5" s="32" t="s">
        <v>212</v>
      </c>
      <c r="C5" s="34"/>
      <c r="D5" s="34"/>
      <c r="E5" s="34"/>
      <c r="F5" s="34"/>
      <c r="G5" s="16"/>
    </row>
    <row r="6" spans="1:13" x14ac:dyDescent="0.3">
      <c r="A6" s="17"/>
      <c r="B6" s="32" t="s">
        <v>213</v>
      </c>
      <c r="C6" s="34"/>
      <c r="D6" s="34"/>
      <c r="E6" s="34"/>
      <c r="F6" s="34"/>
      <c r="G6" s="16"/>
      <c r="H6" t="s">
        <v>13</v>
      </c>
      <c r="I6" s="18" t="s">
        <v>64</v>
      </c>
      <c r="J6" s="25"/>
      <c r="K6" s="25"/>
      <c r="L6" s="19"/>
      <c r="M6" s="25"/>
    </row>
    <row r="7" spans="1:13" x14ac:dyDescent="0.3">
      <c r="A7" s="17"/>
      <c r="B7" s="32" t="s">
        <v>214</v>
      </c>
      <c r="C7" s="34"/>
      <c r="D7" s="34"/>
      <c r="E7" s="34"/>
      <c r="F7" s="34"/>
      <c r="G7" s="16"/>
      <c r="I7" s="20" t="s">
        <v>42</v>
      </c>
      <c r="J7" s="26"/>
      <c r="K7" s="26" t="s">
        <v>46</v>
      </c>
      <c r="L7" s="21"/>
      <c r="M7" s="26" t="s">
        <v>46</v>
      </c>
    </row>
    <row r="8" spans="1:13" x14ac:dyDescent="0.3">
      <c r="A8" s="17"/>
      <c r="B8" s="34"/>
      <c r="C8" s="34"/>
      <c r="D8" s="34"/>
      <c r="E8" s="34"/>
      <c r="F8" s="34"/>
      <c r="G8" s="16"/>
      <c r="I8" s="74" t="s">
        <v>169</v>
      </c>
      <c r="J8" s="27" t="s">
        <v>43</v>
      </c>
      <c r="K8" s="27" t="s">
        <v>43</v>
      </c>
      <c r="L8" s="24" t="s">
        <v>67</v>
      </c>
      <c r="M8" s="27" t="s">
        <v>22</v>
      </c>
    </row>
    <row r="9" spans="1:13" x14ac:dyDescent="0.3">
      <c r="A9" s="17"/>
      <c r="B9" s="36" t="s">
        <v>100</v>
      </c>
      <c r="C9" s="37" t="s">
        <v>34</v>
      </c>
      <c r="D9" s="37" t="s">
        <v>34</v>
      </c>
      <c r="E9" s="39" t="s">
        <v>100</v>
      </c>
      <c r="F9" s="34"/>
      <c r="G9" s="16"/>
      <c r="I9" s="25" t="s">
        <v>270</v>
      </c>
      <c r="J9" s="135">
        <f>SUM(E12:$E$12)/(SUM(C12:$C$12)*1000)</f>
        <v>0.06</v>
      </c>
      <c r="K9" s="158">
        <f>J9/$J$12</f>
        <v>0.63829787234042545</v>
      </c>
      <c r="L9" s="135">
        <f>1-K9</f>
        <v>0.36170212765957455</v>
      </c>
      <c r="M9" s="104">
        <f>L9/$L$11</f>
        <v>3.7295918367346919</v>
      </c>
    </row>
    <row r="10" spans="1:13" x14ac:dyDescent="0.3">
      <c r="A10" s="17"/>
      <c r="B10" s="40" t="s">
        <v>101</v>
      </c>
      <c r="C10" s="41" t="s">
        <v>35</v>
      </c>
      <c r="D10" s="41" t="s">
        <v>96</v>
      </c>
      <c r="E10" s="43" t="s">
        <v>41</v>
      </c>
      <c r="F10" s="34"/>
      <c r="G10" s="16"/>
      <c r="I10" s="26" t="s">
        <v>65</v>
      </c>
      <c r="J10" s="76">
        <f>SUM(E$12:$E13)/(SUM(C$12:$C13)*1000)</f>
        <v>8.1428571428571433E-2</v>
      </c>
      <c r="K10" s="77">
        <f>J10/$J$12</f>
        <v>0.86626139817629189</v>
      </c>
      <c r="L10" s="76">
        <f>1-K10</f>
        <v>0.13373860182370811</v>
      </c>
      <c r="M10" s="71">
        <f>L10/$L$11</f>
        <v>1.379008746355683</v>
      </c>
    </row>
    <row r="11" spans="1:13" x14ac:dyDescent="0.3">
      <c r="A11" s="17"/>
      <c r="B11" s="53" t="s">
        <v>64</v>
      </c>
      <c r="C11" s="44" t="s">
        <v>215</v>
      </c>
      <c r="D11" s="44" t="s">
        <v>258</v>
      </c>
      <c r="E11" s="46" t="s">
        <v>102</v>
      </c>
      <c r="F11" s="34"/>
      <c r="G11" s="16"/>
      <c r="I11" s="27" t="s">
        <v>66</v>
      </c>
      <c r="J11" s="78">
        <f>SUM(E$12:$E14)/(SUM(C$12:$C14)*1000)</f>
        <v>8.4883720930232553E-2</v>
      </c>
      <c r="K11" s="79">
        <f>J11/$J$12</f>
        <v>0.90301830776843139</v>
      </c>
      <c r="L11" s="78">
        <f>1-K11</f>
        <v>9.6981692231568606E-2</v>
      </c>
      <c r="M11" s="107">
        <f>L11/$L$11</f>
        <v>1</v>
      </c>
    </row>
    <row r="12" spans="1:13" x14ac:dyDescent="0.3">
      <c r="A12" s="17"/>
      <c r="B12" s="40" t="s">
        <v>259</v>
      </c>
      <c r="C12" s="41">
        <v>250</v>
      </c>
      <c r="D12" s="50">
        <v>500000</v>
      </c>
      <c r="E12" s="82">
        <v>15000</v>
      </c>
      <c r="F12" s="34"/>
      <c r="G12" s="16"/>
      <c r="I12" s="31" t="s">
        <v>14</v>
      </c>
      <c r="J12" s="31">
        <f>SUM(E$12:$E15)/(SUM(C$12:$C15)*1000)</f>
        <v>9.4E-2</v>
      </c>
      <c r="K12" s="161"/>
      <c r="L12" s="161"/>
      <c r="M12" s="162"/>
    </row>
    <row r="13" spans="1:13" x14ac:dyDescent="0.3">
      <c r="A13" s="17"/>
      <c r="B13" s="40" t="s">
        <v>260</v>
      </c>
      <c r="C13" s="41">
        <v>100</v>
      </c>
      <c r="D13" s="50">
        <v>90000</v>
      </c>
      <c r="E13" s="82">
        <v>13500</v>
      </c>
      <c r="F13" s="34"/>
      <c r="G13" s="16"/>
    </row>
    <row r="14" spans="1:13" x14ac:dyDescent="0.3">
      <c r="A14" s="17"/>
      <c r="B14" s="40" t="s">
        <v>261</v>
      </c>
      <c r="C14" s="41">
        <v>80</v>
      </c>
      <c r="D14" s="50">
        <v>60000</v>
      </c>
      <c r="E14" s="82">
        <v>8000</v>
      </c>
      <c r="F14" s="34"/>
      <c r="G14" s="16"/>
    </row>
    <row r="15" spans="1:13" x14ac:dyDescent="0.3">
      <c r="A15" s="17"/>
      <c r="B15" s="40">
        <v>0</v>
      </c>
      <c r="C15" s="41">
        <v>70</v>
      </c>
      <c r="D15" s="50">
        <v>50000</v>
      </c>
      <c r="E15" s="82">
        <v>10500</v>
      </c>
      <c r="F15" s="34"/>
      <c r="G15" s="16"/>
    </row>
    <row r="16" spans="1:13" x14ac:dyDescent="0.3">
      <c r="A16" s="17"/>
      <c r="B16" s="57" t="s">
        <v>14</v>
      </c>
      <c r="C16" s="91">
        <f>SUM(C12:C15)</f>
        <v>500</v>
      </c>
      <c r="D16" s="58">
        <f>SUM(D12:D15)</f>
        <v>700000</v>
      </c>
      <c r="E16" s="83">
        <f>SUM(E12:E15)</f>
        <v>47000</v>
      </c>
      <c r="F16" s="34"/>
      <c r="G16" s="16"/>
    </row>
    <row r="17" spans="1:7" x14ac:dyDescent="0.3">
      <c r="A17" s="17"/>
      <c r="B17" s="34"/>
      <c r="C17" s="34"/>
      <c r="D17" s="34"/>
      <c r="E17" s="34"/>
      <c r="F17" s="34"/>
      <c r="G17" s="16"/>
    </row>
    <row r="18" spans="1:7" x14ac:dyDescent="0.3">
      <c r="A18" s="17"/>
      <c r="B18" s="57" t="s">
        <v>127</v>
      </c>
      <c r="C18" s="91" t="s">
        <v>43</v>
      </c>
      <c r="D18" s="92" t="s">
        <v>263</v>
      </c>
      <c r="E18" s="34"/>
      <c r="F18" s="34"/>
      <c r="G18" s="16"/>
    </row>
    <row r="19" spans="1:7" x14ac:dyDescent="0.3">
      <c r="A19" s="17"/>
      <c r="B19" s="40" t="s">
        <v>19</v>
      </c>
      <c r="C19" s="41">
        <v>0.05</v>
      </c>
      <c r="D19" s="82">
        <v>1500</v>
      </c>
      <c r="E19" s="34"/>
      <c r="F19" s="34"/>
      <c r="G19" s="16"/>
    </row>
    <row r="20" spans="1:7" x14ac:dyDescent="0.3">
      <c r="A20" s="17"/>
      <c r="B20" s="40" t="s">
        <v>20</v>
      </c>
      <c r="C20" s="41">
        <v>0.1</v>
      </c>
      <c r="D20" s="82">
        <v>2000</v>
      </c>
      <c r="E20" s="34"/>
      <c r="F20" s="34"/>
      <c r="G20" s="16"/>
    </row>
    <row r="21" spans="1:7" x14ac:dyDescent="0.3">
      <c r="A21" s="17"/>
      <c r="B21" s="53" t="s">
        <v>262</v>
      </c>
      <c r="C21" s="44">
        <v>0.15</v>
      </c>
      <c r="D21" s="123">
        <v>1250</v>
      </c>
      <c r="E21" s="34"/>
      <c r="F21" s="34"/>
      <c r="G21" s="16"/>
    </row>
    <row r="22" spans="1:7" x14ac:dyDescent="0.3">
      <c r="A22" s="17"/>
      <c r="B22" s="34"/>
      <c r="C22" s="34"/>
      <c r="D22" s="34"/>
      <c r="E22" s="34"/>
      <c r="F22" s="34"/>
      <c r="G22" s="16"/>
    </row>
    <row r="23" spans="1:7" x14ac:dyDescent="0.3">
      <c r="A23" s="11" t="s">
        <v>7</v>
      </c>
      <c r="B23" s="34" t="s">
        <v>264</v>
      </c>
      <c r="C23" s="34"/>
      <c r="D23" s="34"/>
      <c r="E23" s="34"/>
      <c r="F23" s="34"/>
      <c r="G23" s="16"/>
    </row>
    <row r="24" spans="1:7" x14ac:dyDescent="0.3">
      <c r="A24" s="17"/>
      <c r="B24" s="34"/>
      <c r="C24" s="34"/>
      <c r="D24" s="34"/>
      <c r="E24" s="34"/>
      <c r="F24" s="34"/>
      <c r="G24" s="16"/>
    </row>
    <row r="25" spans="1:7" x14ac:dyDescent="0.3">
      <c r="A25" s="17"/>
      <c r="B25" s="34" t="s">
        <v>265</v>
      </c>
      <c r="C25" s="34"/>
      <c r="D25" s="34"/>
      <c r="E25" s="34"/>
      <c r="F25" s="34"/>
      <c r="G25" s="16"/>
    </row>
    <row r="26" spans="1:7" ht="15" thickBot="1" x14ac:dyDescent="0.35">
      <c r="A26" s="62"/>
      <c r="B26" s="64" t="s">
        <v>266</v>
      </c>
      <c r="C26" s="64"/>
      <c r="D26" s="64"/>
      <c r="E26" s="64"/>
      <c r="F26" s="64"/>
      <c r="G26" s="65"/>
    </row>
  </sheetData>
  <mergeCells count="1">
    <mergeCell ref="F1:G1"/>
  </mergeCells>
  <hyperlinks>
    <hyperlink ref="F1" location="TOC!A1" display="Return to TOC" xr:uid="{F6088A93-F905-44BA-9106-F1AA83877C3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TOC</vt:lpstr>
      <vt:lpstr>Bailey-Simon1</vt:lpstr>
      <vt:lpstr>Bailey-Simon2</vt:lpstr>
      <vt:lpstr>Bailey-Simon3</vt:lpstr>
      <vt:lpstr>Bailey-Simon4</vt:lpstr>
      <vt:lpstr>Bailey-Simon5</vt:lpstr>
      <vt:lpstr>Bailey-Simon6</vt:lpstr>
      <vt:lpstr>Bailey-Simon7</vt:lpstr>
      <vt:lpstr>Bailey-Simon8</vt:lpstr>
      <vt:lpstr>Bailey-Simon9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 Constable</cp:lastModifiedBy>
  <dcterms:created xsi:type="dcterms:W3CDTF">2021-03-10T11:20:16Z</dcterms:created>
  <dcterms:modified xsi:type="dcterms:W3CDTF">2024-06-15T11:18:51Z</dcterms:modified>
</cp:coreProperties>
</file>