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81B60C79-9387-4551-9D96-26F3E053F8B7}" xr6:coauthVersionLast="47" xr6:coauthVersionMax="47" xr10:uidLastSave="{00000000-0000-0000-0000-000000000000}"/>
  <bookViews>
    <workbookView xWindow="-120" yWindow="-120" windowWidth="29040" windowHeight="15840" xr2:uid="{E5E47C2A-CB7B-4DFD-9733-DC985EEB6B82}"/>
  </bookViews>
  <sheets>
    <sheet name="TOC" sheetId="1" r:id="rId1"/>
    <sheet name="Couret-Venter1" sheetId="53" r:id="rId2"/>
    <sheet name="Couret-Venter2" sheetId="54" r:id="rId3"/>
    <sheet name="Couret-Venter3" sheetId="55" r:id="rId4"/>
    <sheet name="Couret-Venter4" sheetId="56" r:id="rId5"/>
    <sheet name="Couret-Venter5" sheetId="57" r:id="rId6"/>
    <sheet name="Couret-Venter6" sheetId="58" r:id="rId7"/>
    <sheet name="Couret-Venter7" sheetId="59" r:id="rId8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9" i="58" l="1"/>
  <c r="R18" i="58"/>
  <c r="R17" i="58"/>
  <c r="R16" i="58"/>
  <c r="R15" i="58"/>
  <c r="R14" i="58"/>
  <c r="R13" i="58"/>
  <c r="R12" i="58"/>
  <c r="R11" i="58"/>
  <c r="R10" i="58"/>
  <c r="R9" i="58"/>
  <c r="R8" i="58"/>
  <c r="R7" i="58"/>
  <c r="R6" i="58"/>
  <c r="R5" i="58"/>
  <c r="K75" i="59" l="1"/>
  <c r="M69" i="59" a="1"/>
  <c r="M69" i="59" s="1"/>
  <c r="N65" i="59"/>
  <c r="N64" i="59"/>
  <c r="M65" i="59"/>
  <c r="M64" i="59"/>
  <c r="K65" i="59"/>
  <c r="K64" i="59"/>
  <c r="L44" i="59"/>
  <c r="L54" i="59"/>
  <c r="L50" i="59"/>
  <c r="M70" i="59" l="1"/>
  <c r="L51" i="59" l="1"/>
  <c r="M51" i="59"/>
  <c r="L52" i="59"/>
  <c r="M52" i="59"/>
  <c r="M50" i="59"/>
  <c r="R17" i="59"/>
  <c r="R18" i="59"/>
  <c r="R19" i="59"/>
  <c r="R16" i="59"/>
  <c r="L26" i="59"/>
  <c r="M26" i="59"/>
  <c r="L24" i="59"/>
  <c r="P18" i="59"/>
  <c r="L18" i="59"/>
  <c r="M18" i="59"/>
  <c r="N18" i="59"/>
  <c r="O18" i="59"/>
  <c r="Q18" i="59"/>
  <c r="H20" i="59"/>
  <c r="G20" i="59"/>
  <c r="O19" i="59" s="1"/>
  <c r="F20" i="59"/>
  <c r="E20" i="59"/>
  <c r="D20" i="59"/>
  <c r="M19" i="59" s="1"/>
  <c r="C20" i="59"/>
  <c r="L17" i="59"/>
  <c r="M17" i="59"/>
  <c r="N17" i="59"/>
  <c r="O17" i="59"/>
  <c r="P17" i="59"/>
  <c r="L25" i="59" s="1"/>
  <c r="Q17" i="59"/>
  <c r="Q16" i="59"/>
  <c r="P16" i="59"/>
  <c r="O16" i="59"/>
  <c r="N16" i="59"/>
  <c r="M24" i="59" s="1"/>
  <c r="M16" i="59"/>
  <c r="L16" i="59"/>
  <c r="M25" i="59" l="1"/>
  <c r="N19" i="59"/>
  <c r="L28" i="59"/>
  <c r="P19" i="59"/>
  <c r="Q19" i="59"/>
  <c r="L19" i="59"/>
  <c r="L36" i="59" l="1"/>
  <c r="L38" i="59"/>
  <c r="L37" i="59"/>
  <c r="L40" i="59" l="1"/>
  <c r="N61" i="58" l="1"/>
  <c r="L61" i="58"/>
  <c r="N52" i="58"/>
  <c r="P20" i="58"/>
  <c r="L52" i="58"/>
  <c r="O38" i="58"/>
  <c r="O39" i="58" s="1"/>
  <c r="O27" i="58"/>
  <c r="O26" i="58"/>
  <c r="N39" i="58"/>
  <c r="N38" i="58"/>
  <c r="N37" i="58"/>
  <c r="N36" i="58"/>
  <c r="N35" i="58"/>
  <c r="N34" i="58"/>
  <c r="N33" i="58"/>
  <c r="N32" i="58"/>
  <c r="N31" i="58"/>
  <c r="N30" i="58"/>
  <c r="N29" i="58"/>
  <c r="N28" i="58"/>
  <c r="N27" i="58"/>
  <c r="N26" i="58"/>
  <c r="N25" i="58"/>
  <c r="N41" i="58" s="1"/>
  <c r="K43" i="58" s="1"/>
  <c r="L26" i="58"/>
  <c r="M26" i="58"/>
  <c r="L27" i="58"/>
  <c r="M27" i="58"/>
  <c r="L28" i="58"/>
  <c r="M28" i="58"/>
  <c r="L29" i="58"/>
  <c r="M29" i="58"/>
  <c r="L30" i="58"/>
  <c r="M30" i="58"/>
  <c r="L31" i="58"/>
  <c r="M31" i="58"/>
  <c r="L32" i="58"/>
  <c r="M32" i="58"/>
  <c r="L33" i="58"/>
  <c r="M33" i="58"/>
  <c r="L34" i="58"/>
  <c r="M34" i="58"/>
  <c r="L35" i="58"/>
  <c r="M35" i="58"/>
  <c r="L36" i="58"/>
  <c r="M36" i="58"/>
  <c r="L37" i="58"/>
  <c r="M37" i="58"/>
  <c r="L38" i="58"/>
  <c r="M38" i="58"/>
  <c r="L39" i="58"/>
  <c r="M39" i="58"/>
  <c r="M25" i="58"/>
  <c r="L25" i="58"/>
  <c r="S13" i="58" s="1"/>
  <c r="P6" i="58"/>
  <c r="P7" i="58"/>
  <c r="P8" i="58"/>
  <c r="P9" i="58"/>
  <c r="P10" i="58"/>
  <c r="P11" i="58"/>
  <c r="P12" i="58"/>
  <c r="P13" i="58"/>
  <c r="P14" i="58"/>
  <c r="P15" i="58"/>
  <c r="P16" i="58"/>
  <c r="P17" i="58"/>
  <c r="P18" i="58"/>
  <c r="P19" i="58"/>
  <c r="P5" i="58"/>
  <c r="O20" i="58"/>
  <c r="N20" i="58"/>
  <c r="M52" i="58" s="1"/>
  <c r="M61" i="58" s="1"/>
  <c r="M20" i="58"/>
  <c r="L20" i="58"/>
  <c r="L6" i="58"/>
  <c r="M6" i="58"/>
  <c r="N6" i="58"/>
  <c r="O6" i="58"/>
  <c r="L7" i="58"/>
  <c r="M7" i="58"/>
  <c r="N7" i="58"/>
  <c r="O7" i="58"/>
  <c r="L8" i="58"/>
  <c r="M8" i="58"/>
  <c r="N8" i="58"/>
  <c r="O8" i="58"/>
  <c r="L9" i="58"/>
  <c r="M9" i="58"/>
  <c r="N9" i="58"/>
  <c r="O9" i="58"/>
  <c r="L10" i="58"/>
  <c r="M10" i="58"/>
  <c r="N10" i="58"/>
  <c r="O10" i="58"/>
  <c r="L11" i="58"/>
  <c r="M11" i="58"/>
  <c r="N11" i="58"/>
  <c r="O11" i="58"/>
  <c r="L12" i="58"/>
  <c r="M12" i="58"/>
  <c r="N12" i="58"/>
  <c r="O12" i="58"/>
  <c r="L13" i="58"/>
  <c r="M13" i="58"/>
  <c r="N13" i="58"/>
  <c r="O13" i="58"/>
  <c r="L14" i="58"/>
  <c r="M14" i="58"/>
  <c r="N14" i="58"/>
  <c r="O14" i="58"/>
  <c r="L15" i="58"/>
  <c r="M15" i="58"/>
  <c r="N15" i="58"/>
  <c r="O15" i="58"/>
  <c r="L16" i="58"/>
  <c r="M16" i="58"/>
  <c r="N16" i="58"/>
  <c r="O16" i="58"/>
  <c r="L17" i="58"/>
  <c r="M17" i="58"/>
  <c r="N17" i="58"/>
  <c r="O17" i="58"/>
  <c r="L18" i="58"/>
  <c r="M18" i="58"/>
  <c r="N18" i="58"/>
  <c r="O18" i="58"/>
  <c r="L19" i="58"/>
  <c r="M19" i="58"/>
  <c r="N19" i="58"/>
  <c r="O19" i="58"/>
  <c r="O5" i="58"/>
  <c r="N5" i="58"/>
  <c r="M5" i="58"/>
  <c r="L5" i="58"/>
  <c r="S10" i="58" l="1"/>
  <c r="S11" i="58"/>
  <c r="S5" i="58"/>
  <c r="S12" i="58"/>
  <c r="S18" i="58"/>
  <c r="S17" i="58"/>
  <c r="S9" i="58"/>
  <c r="S16" i="58"/>
  <c r="S8" i="58"/>
  <c r="S19" i="58"/>
  <c r="S15" i="58"/>
  <c r="S7" i="58"/>
  <c r="S14" i="58"/>
  <c r="S6" i="58"/>
  <c r="P34" i="58"/>
  <c r="P39" i="58"/>
  <c r="P26" i="58"/>
  <c r="P29" i="58"/>
  <c r="P31" i="58"/>
  <c r="P33" i="58"/>
  <c r="P25" i="58"/>
  <c r="P32" i="58"/>
  <c r="P30" i="58"/>
  <c r="P38" i="58"/>
  <c r="P37" i="58"/>
  <c r="P36" i="58"/>
  <c r="P28" i="58"/>
  <c r="P35" i="58"/>
  <c r="P27" i="58"/>
  <c r="K13" i="57"/>
  <c r="M6" i="57"/>
  <c r="M5" i="57"/>
  <c r="M4" i="57"/>
  <c r="L6" i="57"/>
  <c r="L5" i="57"/>
  <c r="L4" i="57"/>
  <c r="H20" i="57"/>
  <c r="G20" i="57"/>
  <c r="F20" i="57"/>
  <c r="E20" i="57"/>
  <c r="D20" i="57"/>
  <c r="C20" i="57"/>
  <c r="M47" i="58" l="1"/>
  <c r="M56" i="58" s="1"/>
  <c r="L65" i="58" s="1"/>
  <c r="M50" i="58"/>
  <c r="M59" i="58" s="1"/>
  <c r="L68" i="58" s="1"/>
  <c r="M51" i="58"/>
  <c r="M60" i="58" s="1"/>
  <c r="L69" i="58" s="1"/>
  <c r="M48" i="58"/>
  <c r="M57" i="58" s="1"/>
  <c r="L66" i="58" s="1"/>
  <c r="M49" i="58"/>
  <c r="M58" i="58" s="1"/>
  <c r="L67" i="58" s="1"/>
  <c r="N49" i="58"/>
  <c r="N58" i="58" s="1"/>
  <c r="L47" i="58"/>
  <c r="L56" i="58" s="1"/>
  <c r="M65" i="58" s="1"/>
  <c r="N50" i="58"/>
  <c r="N59" i="58" s="1"/>
  <c r="L49" i="58"/>
  <c r="L58" i="58" s="1"/>
  <c r="N51" i="58"/>
  <c r="N60" i="58" s="1"/>
  <c r="N47" i="58"/>
  <c r="N56" i="58" s="1"/>
  <c r="N65" i="58" s="1"/>
  <c r="L48" i="58"/>
  <c r="L57" i="58" s="1"/>
  <c r="L50" i="58"/>
  <c r="L59" i="58" s="1"/>
  <c r="N48" i="58"/>
  <c r="N57" i="58" s="1"/>
  <c r="L51" i="58"/>
  <c r="L60" i="58" s="1"/>
  <c r="N67" i="58" l="1"/>
  <c r="M66" i="58"/>
  <c r="N68" i="58"/>
  <c r="N66" i="58"/>
  <c r="M69" i="58"/>
  <c r="N69" i="58"/>
  <c r="M67" i="58"/>
  <c r="M68" i="58"/>
  <c r="L70" i="58"/>
  <c r="M70" i="58" l="1"/>
  <c r="N70" i="58"/>
  <c r="K46" i="54"/>
  <c r="K44" i="54"/>
  <c r="K42" i="54"/>
  <c r="K41" i="54"/>
  <c r="K32" i="54"/>
  <c r="Q29" i="54"/>
  <c r="K23" i="54"/>
  <c r="N14" i="54"/>
  <c r="N13" i="54"/>
  <c r="N12" i="54"/>
  <c r="N11" i="54"/>
  <c r="N10" i="54"/>
  <c r="M14" i="54"/>
  <c r="M13" i="54"/>
  <c r="M12" i="54"/>
  <c r="M11" i="54"/>
  <c r="M10" i="54"/>
  <c r="L14" i="54"/>
  <c r="L13" i="54"/>
  <c r="L12" i="54"/>
  <c r="L11" i="54"/>
  <c r="L10" i="54"/>
  <c r="K36" i="54"/>
  <c r="K35" i="54"/>
  <c r="K24" i="54"/>
  <c r="K25" i="54" s="1"/>
  <c r="K26" i="54" s="1"/>
  <c r="K48" i="54" s="1"/>
  <c r="K43" i="54" l="1"/>
  <c r="L15" i="54"/>
  <c r="N15" i="54"/>
  <c r="M15" i="54"/>
  <c r="K37" i="54"/>
  <c r="K38" i="54" s="1"/>
  <c r="L15" i="53" l="1"/>
  <c r="K15" i="53"/>
  <c r="J15" i="53"/>
  <c r="L14" i="53"/>
  <c r="K14" i="53"/>
  <c r="J14" i="53"/>
  <c r="L13" i="53"/>
  <c r="K13" i="53"/>
  <c r="J13" i="53"/>
  <c r="L12" i="53"/>
  <c r="K12" i="53"/>
  <c r="J12" i="53"/>
  <c r="L11" i="53"/>
  <c r="K11" i="53"/>
  <c r="J11" i="53"/>
  <c r="L10" i="53"/>
  <c r="K10" i="53"/>
  <c r="J10" i="53"/>
</calcChain>
</file>

<file path=xl/sharedStrings.xml><?xml version="1.0" encoding="utf-8"?>
<sst xmlns="http://schemas.openxmlformats.org/spreadsheetml/2006/main" count="484" uniqueCount="310">
  <si>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</si>
  <si>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</si>
  <si>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</si>
  <si>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</si>
  <si>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</si>
  <si>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</si>
  <si>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</si>
  <si>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</si>
  <si>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</si>
  <si>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</si>
  <si>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Problem Set 1 – Solutions</t>
  </si>
  <si>
    <t>Exam 8: Couret &amp; Venter</t>
  </si>
  <si>
    <t>Couret.Venter</t>
  </si>
  <si>
    <t>a.)</t>
  </si>
  <si>
    <t>Total</t>
  </si>
  <si>
    <t>• Seven years of data were collected.</t>
  </si>
  <si>
    <t>• The technique produced a raw predicted relativity based on the oldest five years.</t>
  </si>
  <si>
    <t>• The most recent two years were used as the holdout sample.</t>
  </si>
  <si>
    <t>Quintile</t>
  </si>
  <si>
    <t>Hazard Group F</t>
  </si>
  <si>
    <t>PT</t>
  </si>
  <si>
    <t>Major</t>
  </si>
  <si>
    <t>Minor</t>
  </si>
  <si>
    <t>TT</t>
  </si>
  <si>
    <t>Med</t>
  </si>
  <si>
    <t>Holdout Sample</t>
  </si>
  <si>
    <t>Couret-Venter1</t>
  </si>
  <si>
    <t>Couret-Venter2</t>
  </si>
  <si>
    <t>Couret-Venter3</t>
  </si>
  <si>
    <t>Couret-Venter4</t>
  </si>
  <si>
    <t>2011 Exam 8 Q2</t>
  </si>
  <si>
    <t>A multi-dimensional credibility technique has been developed to predict</t>
  </si>
  <si>
    <t>claim frequencies for major permanent partial claims.</t>
  </si>
  <si>
    <t>Major Permanent Partial Claims</t>
  </si>
  <si>
    <t>Relativity</t>
  </si>
  <si>
    <t xml:space="preserve">Prediction </t>
  </si>
  <si>
    <t>Based on Raw</t>
  </si>
  <si>
    <t>Prediction Based</t>
  </si>
  <si>
    <t>on Credibility Procedure</t>
  </si>
  <si>
    <t>Demonstrate whether the credibility technique produces an improved estimate</t>
  </si>
  <si>
    <t>using the sum of squared errors.</t>
  </si>
  <si>
    <t>There are three ways we could make a prediction:</t>
  </si>
  <si>
    <t>a.) Predict the same outcome for each class in the hazard group (relativity of 1).</t>
  </si>
  <si>
    <t>b.) Use the raw relativities indicated for each class in the hazard group without consideration of any other class in the hazard group.</t>
  </si>
  <si>
    <t>c.) Use the multi-dimensional technique to smooth the raw relativities by incorporating information from other classes in the group.</t>
  </si>
  <si>
    <t>Compute the squared difference between the holdout sample and the predictions for each of the three methods above.</t>
  </si>
  <si>
    <t>Hazard Group</t>
  </si>
  <si>
    <t>Raw Class</t>
  </si>
  <si>
    <t>Multi-Dimensional</t>
  </si>
  <si>
    <t>Since the multi-dimensional credibility procedure produced the lowest sum of squared errors on the holdout sample,</t>
  </si>
  <si>
    <t>it is a better technique than either the hazard group or raw relativity approach.</t>
  </si>
  <si>
    <t>Squared Errors</t>
  </si>
  <si>
    <t>2012 Exam 8 Q5</t>
  </si>
  <si>
    <t>The following data is used to price an excess of loss Workers' Compensation policy:</t>
  </si>
  <si>
    <t>Frequency relative to TT</t>
  </si>
  <si>
    <t>Severity relative to TT</t>
  </si>
  <si>
    <t>F</t>
  </si>
  <si>
    <t>TT frequency per $100 payroll</t>
  </si>
  <si>
    <t>TT severity for Hazard Group F</t>
  </si>
  <si>
    <t>b.) Based on your answer to part a.) above, calculate the expected loss for the following excess</t>
  </si>
  <si>
    <t>Retention for excess policy</t>
  </si>
  <si>
    <t>Payroll for excess policy</t>
  </si>
  <si>
    <t>Workers' Compensation policy:</t>
  </si>
  <si>
    <t>Determine the credibility method and policy premium</t>
  </si>
  <si>
    <t xml:space="preserve">Data is available for the following injury types: Fatal (F), Permanent Total (PT), </t>
  </si>
  <si>
    <t xml:space="preserve">Major Permanent Partial (Major), Minor Permanent Partial (Minor), Temporary Total (TT), and </t>
  </si>
  <si>
    <t>Medical-only (Med).</t>
  </si>
  <si>
    <t xml:space="preserve">a.) Determine whether multi-dimensional credibility relativities should be used to estimate the </t>
  </si>
  <si>
    <t>We can assess which is best by looking at the sum of squared errors for the quintiles.</t>
  </si>
  <si>
    <t>Hazard</t>
  </si>
  <si>
    <t>Group</t>
  </si>
  <si>
    <t>Prediction</t>
  </si>
  <si>
    <t>Raw</t>
  </si>
  <si>
    <t>Credibility</t>
  </si>
  <si>
    <t>SSE</t>
  </si>
  <si>
    <t>Predicted</t>
  </si>
  <si>
    <t>Raw Data</t>
  </si>
  <si>
    <t>Holdout</t>
  </si>
  <si>
    <t>Mean</t>
  </si>
  <si>
    <t>Fatal (F) Claims</t>
  </si>
  <si>
    <t>PT Claims</t>
  </si>
  <si>
    <t>(PT) Claims</t>
  </si>
  <si>
    <t>b.)</t>
  </si>
  <si>
    <t>claims which exceed the retention (LER &lt; 100%).</t>
  </si>
  <si>
    <t>Pure Premium relative to TT</t>
  </si>
  <si>
    <t>Pure Premium relative to TT after accounting for eliminated losses</t>
  </si>
  <si>
    <t>relative to the hazard group frequency.</t>
  </si>
  <si>
    <t>Following the same approach as for Fatal claims yields</t>
  </si>
  <si>
    <t>Major claims - told to use the hazard group relativities</t>
  </si>
  <si>
    <t>TT pure premium per $100 of payroll</t>
  </si>
  <si>
    <t>Expected loss</t>
  </si>
  <si>
    <t>which lies in hazard group E.</t>
  </si>
  <si>
    <t>Hazard Group E</t>
  </si>
  <si>
    <t>Loss elimination ratio at $200,000</t>
  </si>
  <si>
    <t>A multi-dimensional credibility technique was used to estimate the frequency for class 3142</t>
  </si>
  <si>
    <t>Class 3142 is in Quintile 2 for both F and PT claims.</t>
  </si>
  <si>
    <t>expected loss for Permanent Total (PT) claims.</t>
  </si>
  <si>
    <t>The hazard group relativities for Fatal, Major, Minor, TT, and Med claims will be used.</t>
  </si>
  <si>
    <t>The multi-dimensional credibility relativities for Major claims will be used.</t>
  </si>
  <si>
    <t>The multi-dimensional credibility prediction has the lowest estimate so should be used.</t>
  </si>
  <si>
    <t>PT claims - according to part a.) above, use the multi-dimensional credibility approach.</t>
  </si>
  <si>
    <t>Class 3142 is in quintile 2 which predicts the frequency as</t>
  </si>
  <si>
    <t>Fatal claims - told to use the hazard group relativities</t>
  </si>
  <si>
    <t>Minor claims - told to use the hazard group relativities</t>
  </si>
  <si>
    <t>The retention is $200,000 and according to the loss elimination ratios we only have F, PT, Major, and Minor</t>
  </si>
  <si>
    <t>2013 Exam 8 Q3</t>
  </si>
  <si>
    <t>Understanding the multi-dimensional credibility process</t>
  </si>
  <si>
    <t>An actuary is creating a Workers' Compensation classification rating plan. The</t>
  </si>
  <si>
    <t>actuary has access to frequency data from years 2002 – 2012 for Fatal claims, which</t>
  </si>
  <si>
    <t>they believe may have low credibility.</t>
  </si>
  <si>
    <t>After developing and testing a multivariate credibility procedure, the actuary</t>
  </si>
  <si>
    <t>finds the following results:</t>
  </si>
  <si>
    <t>Sum of Squared Prediction Errors – Fatal Claims</t>
  </si>
  <si>
    <t>Prediction Type</t>
  </si>
  <si>
    <t>HG</t>
  </si>
  <si>
    <t>A</t>
  </si>
  <si>
    <t>B</t>
  </si>
  <si>
    <t>C</t>
  </si>
  <si>
    <t>a.) Briefly describe the purpose of a holdout sample.</t>
  </si>
  <si>
    <t>b.) Justify an appropriate holdout sample from the available frequency data for</t>
  </si>
  <si>
    <t>the actuary to use in the classification analysis.</t>
  </si>
  <si>
    <t>c.) Discuss what the actuary's predicted results imply about their credibility</t>
  </si>
  <si>
    <t>procedure.</t>
  </si>
  <si>
    <t>d.) Suppose the actuary suspects there may be an intrinsic downward trend in</t>
  </si>
  <si>
    <t>frequencies of Fatal claims between 2002 and 2012 due to improved safety in</t>
  </si>
  <si>
    <t>their client's workplaces.</t>
  </si>
  <si>
    <t>Propose a way for the actuary to test this theory.</t>
  </si>
  <si>
    <t>A holdout sample is a split of the original data set that allows us to validate the performance of a metric without</t>
  </si>
  <si>
    <t>the bias which arises when you test on the same data set that you built the metric on.</t>
  </si>
  <si>
    <t>Use the odd years as the holdout sample since we have data for 2002 – 2012 which means there are more even years</t>
  </si>
  <si>
    <t>than odd years. This is important as we want to build with more data than we test with. We may choose to discard 2012</t>
  </si>
  <si>
    <t>due to it being too immature.</t>
  </si>
  <si>
    <t>c.)</t>
  </si>
  <si>
    <t>For hazard groups A and C, the multi-dimensional credibility procedure produced the lowest sum of squared errors.</t>
  </si>
  <si>
    <t>This implies it is an improvement over the other methods so should be used for those groups.</t>
  </si>
  <si>
    <t>For hazard group B, the raw data produced the lowest SSE. This may be due to chance or it may say there is limited</t>
  </si>
  <si>
    <t>variation between risks in hazard group B.</t>
  </si>
  <si>
    <t>Summing the SSEs over the hazard groups shows the multi-dimensional credibility procedure has the lowest SSE</t>
  </si>
  <si>
    <t>overall so in general using the credibility procedure would be an improvement.</t>
  </si>
  <si>
    <t>d.)</t>
  </si>
  <si>
    <t>This is really a question related to the Mahler paper but we'll include it here for additional practice.</t>
  </si>
  <si>
    <t>Perform a Chi-squared test using 11 years of data (2002 – 2012).</t>
  </si>
  <si>
    <t>For each year, calculate the exposure * (Actual - Expected Frequency)^2 / Expected Frequency</t>
  </si>
  <si>
    <t>Then sum over the years.</t>
  </si>
  <si>
    <t>The expected frequency could be the 11-year average frequency, in which case we have 10 degrees of freedom.</t>
  </si>
  <si>
    <t xml:space="preserve">If the test statistic is greater than the Chi-squared value with 10 degrees of freedom and the chosen significance </t>
  </si>
  <si>
    <r>
      <t xml:space="preserve">level, </t>
    </r>
    <r>
      <rPr>
        <sz val="11"/>
        <color theme="1"/>
        <rFont val="Calibri"/>
        <family val="2"/>
      </rPr>
      <t>α, then we conclude frequency is shifting over time.</t>
    </r>
  </si>
  <si>
    <t>Looking at the data would then indicate the direction of the shift.</t>
  </si>
  <si>
    <t>2014 Exam 8 Q1</t>
  </si>
  <si>
    <t>Discuss the multi-dimensional credibility procedure</t>
  </si>
  <si>
    <t xml:space="preserve">An actuary has devised a new method to assign credibility to observations of </t>
  </si>
  <si>
    <t>severity relativities by state. In order to test the validity of the method, the</t>
  </si>
  <si>
    <t>following quintile test has been prepared. The actuary has split the data into two</t>
  </si>
  <si>
    <t xml:space="preserve">distinct partitions: Test and Holdout. </t>
  </si>
  <si>
    <t>Test data was used to predict the credibility-adjusted relativities of the holdout data.</t>
  </si>
  <si>
    <t>Prediction Based on</t>
  </si>
  <si>
    <t>Countrywide</t>
  </si>
  <si>
    <t>Average</t>
  </si>
  <si>
    <t>Raw Test</t>
  </si>
  <si>
    <t>Data</t>
  </si>
  <si>
    <t>New Credibility</t>
  </si>
  <si>
    <t>Procedure</t>
  </si>
  <si>
    <t>Sum of Squared Errors</t>
  </si>
  <si>
    <t>a.) Describe whether this new method overstates or understates the credibility</t>
  </si>
  <si>
    <t>of the state relativities.</t>
  </si>
  <si>
    <t>b.) Discuss whether the new method or the countrywide average should be used</t>
  </si>
  <si>
    <t>to determine state relativities.</t>
  </si>
  <si>
    <t>The new method over predicts for quintiles 1, 2 and 3. It under predicts for quintiles 4 and 5.</t>
  </si>
  <si>
    <t>This means the method places too little credibility on the state relativities.</t>
  </si>
  <si>
    <t xml:space="preserve">Since the sum of squared errors is lowest for the credibility procedure it should be used to </t>
  </si>
  <si>
    <t>determine the state relativities despite placing too little credibility on the data.</t>
  </si>
  <si>
    <t>2015 Exam 8 Q5</t>
  </si>
  <si>
    <t>Apply the multi-dimensional credibility method</t>
  </si>
  <si>
    <t>An actuary estimated the loss cost for Workers' Compensation insurance using</t>
  </si>
  <si>
    <t>a multi-dimensional credibility method.</t>
  </si>
  <si>
    <t>Given the following:</t>
  </si>
  <si>
    <t>• There were 2 classes in Hazard Group X.</t>
  </si>
  <si>
    <t>• There were no major or minor permanent partial losses.</t>
  </si>
  <si>
    <t>• Premium information was not available.</t>
  </si>
  <si>
    <t>• Holdout sample of odd years was used as a proxy of the true mean.</t>
  </si>
  <si>
    <t>Claim Count by Injury Type for Hazard Group X</t>
  </si>
  <si>
    <t>Even Year 1</t>
  </si>
  <si>
    <t>Even Year 2</t>
  </si>
  <si>
    <t>Class</t>
  </si>
  <si>
    <t>Fatal (F)</t>
  </si>
  <si>
    <t>Permanent</t>
  </si>
  <si>
    <t>Total (PT)</t>
  </si>
  <si>
    <t>Temporary</t>
  </si>
  <si>
    <t>Total (TT)</t>
  </si>
  <si>
    <t>a.) Determine the ratio of permanent total (PT) injury to temporary total (TT) injury</t>
  </si>
  <si>
    <t>for Class 2 using a multi-dimensional credibility method.</t>
  </si>
  <si>
    <t>b.) Fully describe the steps involved in performing a quintiles test to evaluate the</t>
  </si>
  <si>
    <t>actuary's work.</t>
  </si>
  <si>
    <t>c.) Briefly describe one shortcoming of the individual class sum of squared errors test</t>
  </si>
  <si>
    <t>and briefly describe why the quintiles test is a better way to evaluate the actuary's work.</t>
  </si>
  <si>
    <t>Optimal Weights for Estimation of Permanent Total Injury Ratio</t>
  </si>
  <si>
    <t>Fatal</t>
  </si>
  <si>
    <t xml:space="preserve">Permanent </t>
  </si>
  <si>
    <t>First express the total F and PT claims relative to TT claims.</t>
  </si>
  <si>
    <t>HG X</t>
  </si>
  <si>
    <t>The multi-dimensional credibility process begins with the hazard group relativity and then</t>
  </si>
  <si>
    <t>adds on the optimal weight multiplied by the difference between the class and hazard group relativities</t>
  </si>
  <si>
    <t>for each injury type.</t>
  </si>
  <si>
    <t>Multi-dimensional prediction for the ratio Class 2 PT claims to TT claims</t>
  </si>
  <si>
    <t>Do the following separately for each injury type and hazard group:</t>
  </si>
  <si>
    <t>This calculation should be performed for each of the three prediction methods (hazard group level, raw data level, and multi-dimensional).</t>
  </si>
  <si>
    <t>the hazard group level result for the method.</t>
  </si>
  <si>
    <t>1.) Place the injury type relativities in ascending order.</t>
  </si>
  <si>
    <t>2.) Group into quintiles based on the sorted relativities. Each quintile should have about 20% of the overall TT claim volume.</t>
  </si>
  <si>
    <t>3.) Calculate the weighted average injury type relativity over all classes within each quintile and for the hazard group as a whole.</t>
  </si>
  <si>
    <t>5.) For each method, calculate the squared error as (quintile relativity - holdout relativity)^2.</t>
  </si>
  <si>
    <t>6.) Sum the squared errors over the quintiles.</t>
  </si>
  <si>
    <t>7.) The method with the lowest sum of squared errors is the best method for that particular injury type and hazard group combination.</t>
  </si>
  <si>
    <t>4.) Normalize the table of output into performance relative to the hazard group as a whole by dividing the numbers in each column by</t>
  </si>
  <si>
    <t>The individual classes may have too much random volatility which masks the effect of the credibility procedure.</t>
  </si>
  <si>
    <t>A quintiles test smoothes the data to diversify away the random volatility. This makes the impact of the credibility</t>
  </si>
  <si>
    <t>procedure more apparent.</t>
  </si>
  <si>
    <t>Source Text</t>
  </si>
  <si>
    <t>Perform a quintiles test to evaluate the multi-dimensional credibility procedure</t>
  </si>
  <si>
    <t>The following information about the classes contained in a single hazard group</t>
  </si>
  <si>
    <t>for an insurer's Workers' Compensation book of business.</t>
  </si>
  <si>
    <t>Even Year Claim Counts</t>
  </si>
  <si>
    <t>Odd Year Claim Counts</t>
  </si>
  <si>
    <t>Only claim types F, PT and TT occurred during the experience period.</t>
  </si>
  <si>
    <t>Multi-dimensional credibility weights for claim type F</t>
  </si>
  <si>
    <t xml:space="preserve">a.) Calculate the multi-dimensional credibility procedure prediction for claim </t>
  </si>
  <si>
    <t>type F for each class.</t>
  </si>
  <si>
    <t>b.) Determine which method (hazard group, raw, or multi-dimensional credibility)</t>
  </si>
  <si>
    <t>is best by performing a quintiles test on the data.</t>
  </si>
  <si>
    <t>Even Years</t>
  </si>
  <si>
    <t>Odd Years</t>
  </si>
  <si>
    <t>Convert to relative to TT claims and use the even years to make our predictions with.</t>
  </si>
  <si>
    <t>To perform a quintiles test we need to look at the F data only.</t>
  </si>
  <si>
    <t>Sort the even year relativities for F claims into ascending order</t>
  </si>
  <si>
    <t>Rank</t>
  </si>
  <si>
    <t>F Rel.</t>
  </si>
  <si>
    <t>TT Claims</t>
  </si>
  <si>
    <t>We want 5 groups with roughly equal volume of TT claims</t>
  </si>
  <si>
    <t>Approx number of TT claims per quintile</t>
  </si>
  <si>
    <t>Quintile TT</t>
  </si>
  <si>
    <t>Weighted average</t>
  </si>
  <si>
    <t>Even F Rel.</t>
  </si>
  <si>
    <t>Odd F Rel.</t>
  </si>
  <si>
    <t xml:space="preserve">Credibility </t>
  </si>
  <si>
    <t>Normalized Weighted Averages</t>
  </si>
  <si>
    <t>Hazard Gp.</t>
  </si>
  <si>
    <t xml:space="preserve">The multi-dimensional credibility procedure produced the lowest sum of squared errors so </t>
  </si>
  <si>
    <t>is the best method to use for estimating claim type F.</t>
  </si>
  <si>
    <t>Year 1</t>
  </si>
  <si>
    <t>Year 2</t>
  </si>
  <si>
    <t>• There were no major or minor permanent partial or med-only losses.</t>
  </si>
  <si>
    <t>• Both years of data are used for the modeling data set.</t>
  </si>
  <si>
    <t>R =</t>
  </si>
  <si>
    <t>N =</t>
  </si>
  <si>
    <t>First, express the data in terms of ratios to TT claims and add total columns</t>
  </si>
  <si>
    <t>Haz. Gp.</t>
  </si>
  <si>
    <t>We'll use Couret &amp; Venter's notation of V for the ratio of Fatal to TT claims and W for the ratio of PT to TT claims.</t>
  </si>
  <si>
    <t>Year</t>
  </si>
  <si>
    <t>Fatal EPV</t>
  </si>
  <si>
    <t>Here R is the number of classes in the hazard group and N is the number of years in the data set.</t>
  </si>
  <si>
    <r>
      <t>V</t>
    </r>
    <r>
      <rPr>
        <vertAlign val="subscript"/>
        <sz val="11"/>
        <color theme="1"/>
        <rFont val="Calibri"/>
        <family val="2"/>
        <scheme val="minor"/>
      </rPr>
      <t>it</t>
    </r>
    <r>
      <rPr>
        <sz val="11"/>
        <color theme="1"/>
        <rFont val="Calibri"/>
        <family val="2"/>
        <scheme val="minor"/>
      </rPr>
      <t xml:space="preserve"> refers to the ratio of Fatal to TT claims for an individual year for class i. </t>
    </r>
  </si>
  <si>
    <r>
      <t>V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refers to the ratio of Fatal to TT claims across all years for class i.</t>
    </r>
  </si>
  <si>
    <r>
      <t>For F data, calculate m</t>
    </r>
    <r>
      <rPr>
        <vertAlign val="subscript"/>
        <sz val="11"/>
        <color theme="1"/>
        <rFont val="Calibri"/>
        <family val="2"/>
        <scheme val="minor"/>
      </rPr>
      <t>it</t>
    </r>
    <r>
      <rPr>
        <sz val="11"/>
        <color theme="1"/>
        <rFont val="Calibri"/>
        <family val="2"/>
        <scheme val="minor"/>
      </rPr>
      <t xml:space="preserve"> * (V</t>
    </r>
    <r>
      <rPr>
        <vertAlign val="subscript"/>
        <sz val="11"/>
        <color theme="1"/>
        <rFont val="Calibri"/>
        <family val="2"/>
        <scheme val="minor"/>
      </rPr>
      <t>it</t>
    </r>
    <r>
      <rPr>
        <sz val="11"/>
        <color theme="1"/>
        <rFont val="Calibri"/>
        <family val="2"/>
        <scheme val="minor"/>
      </rPr>
      <t xml:space="preserve"> - V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</si>
  <si>
    <t>Amount</t>
  </si>
  <si>
    <t>Fatal VHM</t>
  </si>
  <si>
    <t>← m</t>
  </si>
  <si>
    <r>
      <t>m</t>
    </r>
    <r>
      <rPr>
        <vertAlign val="subscript"/>
        <sz val="11"/>
        <color theme="1"/>
        <rFont val="Calibri"/>
        <family val="2"/>
        <scheme val="minor"/>
      </rPr>
      <t>i</t>
    </r>
  </si>
  <si>
    <t xml:space="preserve">a.) Calculate the estimated Expected Process Variance for the ratio of Fatal claims </t>
  </si>
  <si>
    <t>to TT claims.</t>
  </si>
  <si>
    <t xml:space="preserve">b.) Calculate the estimated Variance of Hypothetical Means for the ratio of Fatal claims </t>
  </si>
  <si>
    <r>
      <t>Here V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is the hazard group ratio of Fatal to TT claims across all classes and years of data.</t>
    </r>
  </si>
  <si>
    <r>
      <t>For F data, calculate m</t>
    </r>
    <r>
      <rPr>
        <vertAlign val="subscript"/>
        <sz val="11"/>
        <color theme="1"/>
        <rFont val="Calibri"/>
        <family val="2"/>
        <scheme val="minor"/>
      </rPr>
      <t xml:space="preserve">i </t>
    </r>
    <r>
      <rPr>
        <sz val="11"/>
        <color theme="1"/>
        <rFont val="Calibri"/>
        <family val="2"/>
        <scheme val="minor"/>
      </rPr>
      <t>(V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- V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2</t>
    </r>
  </si>
  <si>
    <t>PT to TT claims using all years of data.</t>
  </si>
  <si>
    <t>The lack of t in the subscript indicates we're using all years of data</t>
  </si>
  <si>
    <t xml:space="preserve">d.) Calculate the estimated covariance between the ratios for Fatal to TT and </t>
  </si>
  <si>
    <t xml:space="preserve">c.) Calculate the estimated unconditional variance for the ratio of Fatal claims </t>
  </si>
  <si>
    <t>Unconditional Variance =</t>
  </si>
  <si>
    <t>to TT claims for Class 2.</t>
  </si>
  <si>
    <r>
      <t>Var(V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 =</t>
    </r>
  </si>
  <si>
    <t>Cov(V,W) =</t>
  </si>
  <si>
    <r>
      <t>W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- W</t>
    </r>
    <r>
      <rPr>
        <vertAlign val="subscript"/>
        <sz val="11"/>
        <color theme="1"/>
        <rFont val="Calibri"/>
        <family val="2"/>
        <scheme val="minor"/>
      </rPr>
      <t>h</t>
    </r>
  </si>
  <si>
    <r>
      <t>V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- V</t>
    </r>
    <r>
      <rPr>
        <vertAlign val="subscript"/>
        <sz val="11"/>
        <color theme="1"/>
        <rFont val="Calibri"/>
        <family val="2"/>
        <scheme val="minor"/>
      </rPr>
      <t>h</t>
    </r>
  </si>
  <si>
    <t>The actuary determined the unconditional variance for the ratio of PT claims to TT claims</t>
  </si>
  <si>
    <t>for Class 2 as:</t>
  </si>
  <si>
    <t>e.) Calculate the credibilities assigned to Class 2 when estimating the population ratio of</t>
  </si>
  <si>
    <t>Fatal claims to TT claims.</t>
  </si>
  <si>
    <t>e.)</t>
  </si>
  <si>
    <t>The credibility equation for Class 2 Fatal claims is:</t>
  </si>
  <si>
    <r>
      <t>The key things to note here are: Cov(V</t>
    </r>
    <r>
      <rPr>
        <b/>
        <i/>
        <vertAlign val="subscript"/>
        <sz val="11"/>
        <color theme="4"/>
        <rFont val="Calibri"/>
        <family val="2"/>
        <scheme val="minor"/>
      </rPr>
      <t>2</t>
    </r>
    <r>
      <rPr>
        <b/>
        <i/>
        <sz val="11"/>
        <color theme="4"/>
        <rFont val="Calibri"/>
        <family val="2"/>
        <scheme val="minor"/>
      </rPr>
      <t>, v</t>
    </r>
    <r>
      <rPr>
        <b/>
        <i/>
        <vertAlign val="subscript"/>
        <sz val="11"/>
        <color theme="4"/>
        <rFont val="Calibri"/>
        <family val="2"/>
        <scheme val="minor"/>
      </rPr>
      <t>2</t>
    </r>
    <r>
      <rPr>
        <b/>
        <i/>
        <sz val="11"/>
        <color theme="4"/>
        <rFont val="Calibri"/>
        <family val="2"/>
        <scheme val="minor"/>
      </rPr>
      <t>) is the VHM for Fatal claims while Var(V2) is the unconditional variance.</t>
    </r>
  </si>
  <si>
    <r>
      <t>Further, Cov(W</t>
    </r>
    <r>
      <rPr>
        <b/>
        <i/>
        <vertAlign val="subscript"/>
        <sz val="11"/>
        <color theme="4"/>
        <rFont val="Calibri"/>
        <family val="2"/>
        <scheme val="minor"/>
      </rPr>
      <t>2</t>
    </r>
    <r>
      <rPr>
        <b/>
        <i/>
        <sz val="11"/>
        <color theme="4"/>
        <rFont val="Calibri"/>
        <family val="2"/>
        <scheme val="minor"/>
      </rPr>
      <t>,v</t>
    </r>
    <r>
      <rPr>
        <b/>
        <i/>
        <vertAlign val="subscript"/>
        <sz val="11"/>
        <color theme="4"/>
        <rFont val="Calibri"/>
        <family val="2"/>
        <scheme val="minor"/>
      </rPr>
      <t>2</t>
    </r>
    <r>
      <rPr>
        <b/>
        <i/>
        <sz val="11"/>
        <color theme="4"/>
        <rFont val="Calibri"/>
        <family val="2"/>
        <scheme val="minor"/>
      </rPr>
      <t>) = Cov(W</t>
    </r>
    <r>
      <rPr>
        <b/>
        <i/>
        <vertAlign val="subscript"/>
        <sz val="11"/>
        <color theme="4"/>
        <rFont val="Calibri"/>
        <family val="2"/>
        <scheme val="minor"/>
      </rPr>
      <t>2</t>
    </r>
    <r>
      <rPr>
        <b/>
        <i/>
        <sz val="11"/>
        <color theme="4"/>
        <rFont val="Calibri"/>
        <family val="2"/>
        <scheme val="minor"/>
      </rPr>
      <t>,V</t>
    </r>
    <r>
      <rPr>
        <b/>
        <i/>
        <vertAlign val="subscript"/>
        <sz val="11"/>
        <color theme="4"/>
        <rFont val="Calibri"/>
        <family val="2"/>
        <scheme val="minor"/>
      </rPr>
      <t>2</t>
    </r>
    <r>
      <rPr>
        <b/>
        <i/>
        <sz val="11"/>
        <color theme="4"/>
        <rFont val="Calibri"/>
        <family val="2"/>
        <scheme val="minor"/>
      </rPr>
      <t>) = Cov(W,V) = Cov(V,W).</t>
    </r>
  </si>
  <si>
    <t>So we have:</t>
  </si>
  <si>
    <t>=</t>
  </si>
  <si>
    <t>*</t>
  </si>
  <si>
    <t>b_v2</t>
  </si>
  <si>
    <t>c_v2</t>
  </si>
  <si>
    <t>Use the MINVERSE function to find the matrix inverse. Then use the MMULT function to multiply the matrices.</t>
  </si>
  <si>
    <t>f.) Using the credibilities found in part e.) above, estimate the population ratio of Fatal</t>
  </si>
  <si>
    <t>claims to TT claims for Class 2.</t>
  </si>
  <si>
    <t>f.)</t>
  </si>
  <si>
    <t>The multi-dimensional credibility equation for Class 2 Fatal claims is:</t>
  </si>
  <si>
    <t>Ratio of Fatal to TT claims for Class 2</t>
  </si>
  <si>
    <t>Calculate the EPV, VHM, unconditional variance, and solve the credibility equation.</t>
  </si>
  <si>
    <t>Calculate the sum of squared errors</t>
  </si>
  <si>
    <t>Couret-Venter5</t>
  </si>
  <si>
    <t>Couret-Venter6</t>
  </si>
  <si>
    <t>Couret-Venter7</t>
  </si>
  <si>
    <t>Apply the multi-dimensional credibility procedure</t>
  </si>
  <si>
    <t>Calculate the EPV, VHM, unconditional variance, and solve the credibility equation</t>
  </si>
  <si>
    <t>F Prediction</t>
  </si>
  <si>
    <t>(For part b. below)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</si>
</sst>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#,##0_);[Red]\(&quot;$&quot;#,##0\)"/>
    <numFmt numFmtId="8" formatCode="&quot;$&quot;#,##0.00_);[Red]\(&quot;$&quot;#,##0.00\)"/>
    <numFmt numFmtId="164" formatCode="0.000"/>
    <numFmt numFmtId="165" formatCode="0.0000"/>
    <numFmt numFmtId="166" formatCode="&quot;$&quot;#,##0"/>
    <numFmt numFmtId="167" formatCode="0.00000"/>
    <numFmt numFmtId="168" formatCode="#,##0.0000"/>
    <numFmt numFmtId="169" formatCode="0.00000000"/>
    <numFmt numFmtId="170" formatCode="0.000000000"/>
    <numFmt numFmtId="171" formatCode="0.0%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vertAlign val="subscript"/>
      <sz val="11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184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3" borderId="2" xfId="0" applyFont="1" applyFill="1" applyBorder="1" applyProtection="1">
      <protection locked="0"/>
    </xf>
    <xf numFmtId="0" fontId="0" fillId="3" borderId="3" xfId="0" applyFill="1" applyBorder="1" applyProtection="1">
      <protection locked="0"/>
    </xf>
    <xf numFmtId="0" fontId="5" fillId="3" borderId="3" xfId="0" applyFont="1" applyFill="1" applyBorder="1" applyProtection="1">
      <protection locked="0"/>
    </xf>
    <xf numFmtId="0" fontId="1" fillId="3" borderId="5" xfId="0" applyFont="1" applyFill="1" applyBorder="1" applyProtection="1">
      <protection locked="0"/>
    </xf>
    <xf numFmtId="0" fontId="0" fillId="3" borderId="6" xfId="0" applyFill="1" applyBorder="1" applyProtection="1">
      <protection locked="0"/>
    </xf>
    <xf numFmtId="3" fontId="0" fillId="3" borderId="5" xfId="0" applyNumberFormat="1" applyFill="1" applyBorder="1" applyProtection="1">
      <protection locked="0"/>
    </xf>
    <xf numFmtId="3" fontId="0" fillId="3" borderId="6" xfId="0" applyNumberFormat="1" applyFill="1" applyBorder="1" applyProtection="1">
      <protection locked="0"/>
    </xf>
    <xf numFmtId="3" fontId="1" fillId="3" borderId="5" xfId="0" applyNumberFormat="1" applyFont="1" applyFill="1" applyBorder="1" applyProtection="1">
      <protection locked="0"/>
    </xf>
    <xf numFmtId="0" fontId="0" fillId="3" borderId="6" xfId="0" applyFill="1" applyBorder="1"/>
    <xf numFmtId="0" fontId="0" fillId="0" borderId="12" xfId="0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3" borderId="0" xfId="0" applyFill="1" applyProtection="1">
      <protection locked="0"/>
    </xf>
    <xf numFmtId="3" fontId="0" fillId="3" borderId="0" xfId="0" applyNumberFormat="1" applyFill="1" applyProtection="1">
      <protection locked="0"/>
    </xf>
    <xf numFmtId="0" fontId="0" fillId="3" borderId="0" xfId="0" applyFill="1"/>
    <xf numFmtId="0" fontId="0" fillId="3" borderId="5" xfId="0" applyFill="1" applyBorder="1"/>
    <xf numFmtId="0" fontId="1" fillId="3" borderId="0" xfId="0" applyFont="1" applyFill="1" applyAlignment="1">
      <alignment horizontal="centerContinuous"/>
    </xf>
    <xf numFmtId="0" fontId="0" fillId="3" borderId="20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2" fontId="0" fillId="3" borderId="13" xfId="0" applyNumberFormat="1" applyFill="1" applyBorder="1" applyAlignment="1">
      <alignment horizontal="center"/>
    </xf>
    <xf numFmtId="2" fontId="0" fillId="3" borderId="0" xfId="0" applyNumberFormat="1" applyFill="1" applyAlignment="1">
      <alignment horizontal="center"/>
    </xf>
    <xf numFmtId="2" fontId="0" fillId="3" borderId="14" xfId="0" applyNumberForma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0" borderId="0" xfId="0" applyAlignment="1">
      <alignment horizontal="centerContinuous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2" fontId="0" fillId="2" borderId="11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9" fontId="0" fillId="3" borderId="17" xfId="0" applyNumberFormat="1" applyFill="1" applyBorder="1" applyAlignment="1">
      <alignment horizontal="center"/>
    </xf>
    <xf numFmtId="9" fontId="0" fillId="3" borderId="1" xfId="0" applyNumberFormat="1" applyFill="1" applyBorder="1" applyAlignment="1">
      <alignment horizontal="center"/>
    </xf>
    <xf numFmtId="9" fontId="0" fillId="3" borderId="18" xfId="0" applyNumberFormat="1" applyFill="1" applyBorder="1" applyAlignment="1">
      <alignment horizontal="center"/>
    </xf>
    <xf numFmtId="0" fontId="0" fillId="3" borderId="23" xfId="0" applyFill="1" applyBorder="1" applyProtection="1">
      <protection locked="0"/>
    </xf>
    <xf numFmtId="0" fontId="0" fillId="3" borderId="13" xfId="0" applyFill="1" applyBorder="1"/>
    <xf numFmtId="0" fontId="0" fillId="3" borderId="14" xfId="0" applyFill="1" applyBorder="1" applyProtection="1">
      <protection locked="0"/>
    </xf>
    <xf numFmtId="0" fontId="0" fillId="3" borderId="15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164" fontId="0" fillId="3" borderId="10" xfId="0" applyNumberFormat="1" applyFill="1" applyBorder="1" applyAlignment="1">
      <alignment horizontal="center"/>
    </xf>
    <xf numFmtId="0" fontId="0" fillId="3" borderId="14" xfId="0" applyFill="1" applyBorder="1"/>
    <xf numFmtId="6" fontId="0" fillId="3" borderId="22" xfId="0" applyNumberFormat="1" applyFill="1" applyBorder="1" applyAlignment="1">
      <alignment horizontal="center"/>
    </xf>
    <xf numFmtId="6" fontId="0" fillId="3" borderId="18" xfId="0" applyNumberFormat="1" applyFill="1" applyBorder="1" applyAlignment="1">
      <alignment horizontal="center"/>
    </xf>
    <xf numFmtId="0" fontId="0" fillId="3" borderId="23" xfId="0" applyFill="1" applyBorder="1"/>
    <xf numFmtId="0" fontId="0" fillId="3" borderId="0" xfId="0" applyFill="1" applyAlignment="1">
      <alignment horizontal="center"/>
    </xf>
    <xf numFmtId="164" fontId="0" fillId="0" borderId="0" xfId="0" applyNumberFormat="1"/>
    <xf numFmtId="2" fontId="0" fillId="0" borderId="0" xfId="0" applyNumberFormat="1"/>
    <xf numFmtId="0" fontId="0" fillId="0" borderId="22" xfId="0" applyBorder="1" applyAlignment="1">
      <alignment horizontal="center"/>
    </xf>
    <xf numFmtId="0" fontId="0" fillId="0" borderId="17" xfId="0" applyBorder="1" applyAlignment="1">
      <alignment horizontal="center"/>
    </xf>
    <xf numFmtId="0" fontId="1" fillId="3" borderId="0" xfId="0" applyFont="1" applyFill="1" applyAlignment="1" applyProtection="1">
      <alignment horizontal="centerContinuous"/>
      <protection locked="0"/>
    </xf>
    <xf numFmtId="0" fontId="0" fillId="3" borderId="24" xfId="0" applyFill="1" applyBorder="1" applyAlignment="1">
      <alignment horizontal="center"/>
    </xf>
    <xf numFmtId="0" fontId="0" fillId="3" borderId="0" xfId="0" applyFill="1" applyAlignment="1" applyProtection="1">
      <alignment horizontal="left"/>
      <protection locked="0"/>
    </xf>
    <xf numFmtId="164" fontId="0" fillId="3" borderId="0" xfId="0" applyNumberFormat="1" applyFill="1" applyAlignment="1">
      <alignment horizontal="center"/>
    </xf>
    <xf numFmtId="6" fontId="0" fillId="3" borderId="0" xfId="0" applyNumberFormat="1" applyFill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25" xfId="0" applyFill="1" applyBorder="1" applyAlignment="1">
      <alignment horizontal="center"/>
    </xf>
    <xf numFmtId="2" fontId="0" fillId="3" borderId="10" xfId="0" applyNumberFormat="1" applyFill="1" applyBorder="1" applyAlignment="1">
      <alignment horizontal="center"/>
    </xf>
    <xf numFmtId="2" fontId="0" fillId="3" borderId="25" xfId="0" applyNumberFormat="1" applyFill="1" applyBorder="1" applyAlignment="1">
      <alignment horizontal="center"/>
    </xf>
    <xf numFmtId="0" fontId="0" fillId="0" borderId="20" xfId="0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4" xfId="0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8" fontId="0" fillId="0" borderId="0" xfId="0" applyNumberFormat="1"/>
    <xf numFmtId="166" fontId="0" fillId="2" borderId="0" xfId="0" applyNumberFormat="1" applyFill="1" applyAlignment="1">
      <alignment horizontal="center"/>
    </xf>
    <xf numFmtId="165" fontId="0" fillId="2" borderId="16" xfId="0" applyNumberFormat="1" applyFill="1" applyBorder="1" applyAlignment="1">
      <alignment horizontal="center"/>
    </xf>
    <xf numFmtId="2" fontId="0" fillId="3" borderId="16" xfId="0" applyNumberFormat="1" applyFill="1" applyBorder="1" applyAlignment="1">
      <alignment horizontal="center"/>
    </xf>
    <xf numFmtId="2" fontId="0" fillId="3" borderId="11" xfId="0" applyNumberFormat="1" applyFill="1" applyBorder="1" applyAlignment="1">
      <alignment horizontal="center"/>
    </xf>
    <xf numFmtId="2" fontId="0" fillId="3" borderId="24" xfId="0" applyNumberFormat="1" applyFill="1" applyBorder="1" applyAlignment="1">
      <alignment horizontal="center"/>
    </xf>
    <xf numFmtId="0" fontId="0" fillId="3" borderId="0" xfId="0" applyFill="1" applyAlignment="1">
      <alignment horizontal="centerContinuous"/>
    </xf>
    <xf numFmtId="0" fontId="0" fillId="3" borderId="18" xfId="0" applyFill="1" applyBorder="1" applyAlignment="1">
      <alignment horizontal="center"/>
    </xf>
    <xf numFmtId="0" fontId="0" fillId="3" borderId="21" xfId="0" applyFill="1" applyBorder="1" applyAlignment="1">
      <alignment horizontal="centerContinuous"/>
    </xf>
    <xf numFmtId="0" fontId="0" fillId="3" borderId="22" xfId="0" applyFill="1" applyBorder="1" applyAlignment="1">
      <alignment horizontal="centerContinuous"/>
    </xf>
    <xf numFmtId="0" fontId="0" fillId="3" borderId="23" xfId="0" applyFill="1" applyBorder="1" applyAlignment="1" applyProtection="1">
      <alignment horizontal="center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3" borderId="14" xfId="0" applyFill="1" applyBorder="1" applyAlignment="1" applyProtection="1">
      <alignment horizontal="center"/>
      <protection locked="0"/>
    </xf>
    <xf numFmtId="0" fontId="0" fillId="0" borderId="20" xfId="0" applyBorder="1" applyAlignment="1">
      <alignment horizontal="centerContinuous"/>
    </xf>
    <xf numFmtId="0" fontId="0" fillId="0" borderId="21" xfId="0" applyBorder="1" applyAlignment="1">
      <alignment horizontal="centerContinuous"/>
    </xf>
    <xf numFmtId="0" fontId="0" fillId="0" borderId="22" xfId="0" applyBorder="1" applyAlignment="1">
      <alignment horizontal="centerContinuous"/>
    </xf>
    <xf numFmtId="0" fontId="0" fillId="0" borderId="1" xfId="0" applyBorder="1" applyAlignment="1">
      <alignment horizontal="center"/>
    </xf>
    <xf numFmtId="0" fontId="0" fillId="0" borderId="23" xfId="0" applyBorder="1"/>
    <xf numFmtId="0" fontId="0" fillId="0" borderId="13" xfId="0" applyBorder="1" applyAlignment="1">
      <alignment horizontal="center"/>
    </xf>
    <xf numFmtId="0" fontId="0" fillId="3" borderId="22" xfId="0" applyFill="1" applyBorder="1"/>
    <xf numFmtId="0" fontId="0" fillId="3" borderId="20" xfId="0" applyFill="1" applyBorder="1" applyAlignment="1">
      <alignment horizontal="centerContinuous"/>
    </xf>
    <xf numFmtId="0" fontId="0" fillId="3" borderId="13" xfId="0" applyFill="1" applyBorder="1" applyAlignment="1">
      <alignment horizontal="center"/>
    </xf>
    <xf numFmtId="2" fontId="0" fillId="3" borderId="23" xfId="0" applyNumberFormat="1" applyFill="1" applyBorder="1" applyAlignment="1">
      <alignment horizontal="center"/>
    </xf>
    <xf numFmtId="2" fontId="0" fillId="3" borderId="21" xfId="0" applyNumberFormat="1" applyFill="1" applyBorder="1" applyAlignment="1">
      <alignment horizontal="center"/>
    </xf>
    <xf numFmtId="2" fontId="0" fillId="3" borderId="22" xfId="0" applyNumberFormat="1" applyFill="1" applyBorder="1" applyAlignment="1">
      <alignment horizontal="center"/>
    </xf>
    <xf numFmtId="2" fontId="0" fillId="3" borderId="19" xfId="0" applyNumberFormat="1" applyFill="1" applyBorder="1" applyAlignment="1">
      <alignment horizontal="center"/>
    </xf>
    <xf numFmtId="165" fontId="0" fillId="3" borderId="0" xfId="0" applyNumberFormat="1" applyFill="1" applyAlignment="1">
      <alignment horizontal="center"/>
    </xf>
    <xf numFmtId="3" fontId="0" fillId="0" borderId="10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3" borderId="15" xfId="0" applyFill="1" applyBorder="1" applyAlignment="1" applyProtection="1">
      <alignment horizontal="centerContinuous"/>
      <protection locked="0"/>
    </xf>
    <xf numFmtId="0" fontId="0" fillId="3" borderId="19" xfId="0" applyFill="1" applyBorder="1" applyAlignment="1">
      <alignment horizontal="centerContinuous"/>
    </xf>
    <xf numFmtId="0" fontId="0" fillId="3" borderId="16" xfId="0" applyFill="1" applyBorder="1" applyAlignment="1">
      <alignment horizontal="centerContinuous"/>
    </xf>
    <xf numFmtId="3" fontId="0" fillId="3" borderId="22" xfId="0" applyNumberFormat="1" applyFill="1" applyBorder="1" applyAlignment="1">
      <alignment horizontal="center"/>
    </xf>
    <xf numFmtId="3" fontId="0" fillId="3" borderId="10" xfId="0" applyNumberFormat="1" applyFill="1" applyBorder="1" applyAlignment="1">
      <alignment horizontal="center"/>
    </xf>
    <xf numFmtId="167" fontId="0" fillId="0" borderId="19" xfId="0" applyNumberFormat="1" applyBorder="1" applyAlignment="1">
      <alignment horizontal="center"/>
    </xf>
    <xf numFmtId="167" fontId="0" fillId="0" borderId="16" xfId="0" applyNumberFormat="1" applyBorder="1" applyAlignment="1">
      <alignment horizontal="center"/>
    </xf>
    <xf numFmtId="167" fontId="0" fillId="0" borderId="20" xfId="0" applyNumberFormat="1" applyBorder="1" applyAlignment="1">
      <alignment horizontal="center"/>
    </xf>
    <xf numFmtId="167" fontId="0" fillId="0" borderId="22" xfId="0" applyNumberFormat="1" applyBorder="1" applyAlignment="1">
      <alignment horizontal="center"/>
    </xf>
    <xf numFmtId="167" fontId="0" fillId="0" borderId="17" xfId="0" applyNumberFormat="1" applyBorder="1" applyAlignment="1">
      <alignment horizontal="center"/>
    </xf>
    <xf numFmtId="167" fontId="0" fillId="0" borderId="18" xfId="0" applyNumberFormat="1" applyBorder="1" applyAlignment="1">
      <alignment horizontal="center"/>
    </xf>
    <xf numFmtId="0" fontId="0" fillId="2" borderId="0" xfId="0" applyFill="1"/>
    <xf numFmtId="0" fontId="0" fillId="0" borderId="0" xfId="0" applyAlignment="1">
      <alignment horizontal="left" indent="2"/>
    </xf>
    <xf numFmtId="3" fontId="0" fillId="3" borderId="0" xfId="0" applyNumberFormat="1" applyFill="1" applyAlignment="1">
      <alignment horizontal="center"/>
    </xf>
    <xf numFmtId="0" fontId="0" fillId="3" borderId="15" xfId="0" applyFill="1" applyBorder="1" applyAlignment="1">
      <alignment horizontal="centerContinuous"/>
    </xf>
    <xf numFmtId="3" fontId="0" fillId="3" borderId="20" xfId="0" applyNumberFormat="1" applyFill="1" applyBorder="1" applyAlignment="1">
      <alignment horizontal="center"/>
    </xf>
    <xf numFmtId="3" fontId="0" fillId="3" borderId="21" xfId="0" applyNumberFormat="1" applyFill="1" applyBorder="1" applyAlignment="1">
      <alignment horizontal="center"/>
    </xf>
    <xf numFmtId="3" fontId="0" fillId="3" borderId="12" xfId="0" applyNumberFormat="1" applyFill="1" applyBorder="1" applyAlignment="1">
      <alignment horizontal="center"/>
    </xf>
    <xf numFmtId="3" fontId="0" fillId="3" borderId="17" xfId="0" applyNumberFormat="1" applyFill="1" applyBorder="1" applyAlignment="1">
      <alignment horizontal="center"/>
    </xf>
    <xf numFmtId="3" fontId="0" fillId="3" borderId="1" xfId="0" applyNumberFormat="1" applyFill="1" applyBorder="1" applyAlignment="1">
      <alignment horizontal="center"/>
    </xf>
    <xf numFmtId="3" fontId="0" fillId="3" borderId="18" xfId="0" applyNumberFormat="1" applyFill="1" applyBorder="1" applyAlignment="1">
      <alignment horizontal="center"/>
    </xf>
    <xf numFmtId="0" fontId="0" fillId="0" borderId="19" xfId="0" applyBorder="1" applyAlignment="1">
      <alignment horizontal="centerContinuous"/>
    </xf>
    <xf numFmtId="0" fontId="0" fillId="0" borderId="15" xfId="0" applyBorder="1" applyAlignment="1">
      <alignment horizontal="centerContinuous"/>
    </xf>
    <xf numFmtId="0" fontId="0" fillId="0" borderId="14" xfId="0" applyBorder="1" applyAlignment="1" applyProtection="1">
      <alignment horizontal="center"/>
      <protection locked="0"/>
    </xf>
    <xf numFmtId="0" fontId="0" fillId="0" borderId="11" xfId="0" applyBorder="1"/>
    <xf numFmtId="168" fontId="0" fillId="0" borderId="20" xfId="0" applyNumberFormat="1" applyBorder="1" applyAlignment="1">
      <alignment horizontal="center"/>
    </xf>
    <xf numFmtId="168" fontId="0" fillId="0" borderId="22" xfId="0" applyNumberFormat="1" applyBorder="1" applyAlignment="1">
      <alignment horizontal="center"/>
    </xf>
    <xf numFmtId="168" fontId="0" fillId="0" borderId="21" xfId="0" applyNumberFormat="1" applyBorder="1" applyAlignment="1">
      <alignment horizontal="center"/>
    </xf>
    <xf numFmtId="168" fontId="0" fillId="0" borderId="12" xfId="0" applyNumberFormat="1" applyBorder="1" applyAlignment="1">
      <alignment horizontal="center"/>
    </xf>
    <xf numFmtId="168" fontId="0" fillId="0" borderId="10" xfId="0" applyNumberFormat="1" applyBorder="1" applyAlignment="1">
      <alignment horizontal="center"/>
    </xf>
    <xf numFmtId="168" fontId="0" fillId="0" borderId="0" xfId="0" applyNumberFormat="1" applyAlignment="1">
      <alignment horizontal="center"/>
    </xf>
    <xf numFmtId="168" fontId="0" fillId="0" borderId="17" xfId="0" applyNumberFormat="1" applyBorder="1" applyAlignment="1">
      <alignment horizontal="center"/>
    </xf>
    <xf numFmtId="168" fontId="0" fillId="0" borderId="18" xfId="0" applyNumberFormat="1" applyBorder="1" applyAlignment="1">
      <alignment horizontal="center"/>
    </xf>
    <xf numFmtId="168" fontId="0" fillId="0" borderId="1" xfId="0" applyNumberFormat="1" applyBorder="1" applyAlignment="1">
      <alignment horizontal="center"/>
    </xf>
    <xf numFmtId="168" fontId="0" fillId="0" borderId="19" xfId="0" applyNumberFormat="1" applyBorder="1" applyAlignment="1">
      <alignment horizontal="center"/>
    </xf>
    <xf numFmtId="168" fontId="0" fillId="0" borderId="16" xfId="0" applyNumberFormat="1" applyBorder="1" applyAlignment="1">
      <alignment horizontal="center"/>
    </xf>
    <xf numFmtId="165" fontId="0" fillId="2" borderId="13" xfId="0" applyNumberFormat="1" applyFill="1" applyBorder="1" applyAlignment="1">
      <alignment horizontal="center"/>
    </xf>
    <xf numFmtId="165" fontId="0" fillId="2" borderId="14" xfId="0" applyNumberFormat="1" applyFill="1" applyBorder="1" applyAlignment="1">
      <alignment horizontal="center"/>
    </xf>
    <xf numFmtId="0" fontId="0" fillId="0" borderId="19" xfId="0" applyBorder="1"/>
    <xf numFmtId="168" fontId="0" fillId="0" borderId="15" xfId="0" applyNumberFormat="1" applyBorder="1" applyAlignment="1">
      <alignment horizontal="center"/>
    </xf>
    <xf numFmtId="165" fontId="0" fillId="2" borderId="11" xfId="0" applyNumberForma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19" xfId="0" applyNumberFormat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167" fontId="0" fillId="0" borderId="21" xfId="0" applyNumberFormat="1" applyBorder="1" applyAlignment="1">
      <alignment horizontal="center"/>
    </xf>
    <xf numFmtId="167" fontId="0" fillId="0" borderId="12" xfId="0" applyNumberFormat="1" applyBorder="1" applyAlignment="1">
      <alignment horizontal="center"/>
    </xf>
    <xf numFmtId="167" fontId="0" fillId="0" borderId="0" xfId="0" applyNumberFormat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3" fontId="0" fillId="0" borderId="18" xfId="0" applyNumberFormat="1" applyBorder="1" applyAlignment="1">
      <alignment horizontal="center"/>
    </xf>
    <xf numFmtId="3" fontId="0" fillId="0" borderId="13" xfId="0" applyNumberFormat="1" applyBorder="1" applyAlignment="1">
      <alignment horizontal="center"/>
    </xf>
    <xf numFmtId="3" fontId="0" fillId="0" borderId="14" xfId="0" applyNumberFormat="1" applyBorder="1" applyAlignment="1">
      <alignment horizontal="center"/>
    </xf>
    <xf numFmtId="167" fontId="0" fillId="2" borderId="16" xfId="0" applyNumberFormat="1" applyFill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11" fillId="0" borderId="0" xfId="0" applyFont="1"/>
    <xf numFmtId="3" fontId="0" fillId="0" borderId="23" xfId="0" applyNumberFormat="1" applyBorder="1" applyAlignment="1">
      <alignment horizontal="center"/>
    </xf>
    <xf numFmtId="169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169" fontId="0" fillId="0" borderId="0" xfId="0" applyNumberFormat="1"/>
    <xf numFmtId="170" fontId="0" fillId="0" borderId="0" xfId="0" applyNumberFormat="1"/>
    <xf numFmtId="170" fontId="0" fillId="2" borderId="0" xfId="0" applyNumberFormat="1" applyFill="1"/>
    <xf numFmtId="170" fontId="0" fillId="0" borderId="18" xfId="0" applyNumberFormat="1" applyBorder="1" applyAlignment="1">
      <alignment horizontal="center"/>
    </xf>
    <xf numFmtId="171" fontId="0" fillId="2" borderId="0" xfId="2" applyNumberFormat="1" applyFont="1" applyFill="1" applyAlignment="1">
      <alignment horizontal="center"/>
    </xf>
    <xf numFmtId="167" fontId="0" fillId="2" borderId="0" xfId="0" applyNumberFormat="1" applyFill="1" applyAlignment="1">
      <alignment horizontal="center"/>
    </xf>
    <xf numFmtId="169" fontId="0" fillId="3" borderId="0" xfId="0" applyNumberFormat="1" applyFill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3" borderId="3" xfId="1" applyFill="1" applyBorder="1" applyAlignment="1" applyProtection="1">
      <alignment horizontal="right"/>
      <protection locked="0"/>
    </xf>
    <xf numFmtId="0" fontId="3" fillId="3" borderId="4" xfId="1" applyFill="1" applyBorder="1" applyAlignment="1" applyProtection="1">
      <alignment horizontal="right"/>
      <protection locked="0"/>
    </xf>
    <xf numFmtId="3" fontId="0" fillId="0" borderId="0" xfId="0" applyNumberFormat="1" applyAlignment="1">
      <alignment horizontal="center"/>
    </xf>
    <xf numFmtId="0" fontId="14" fillId="0" borderId="0" xfId="0" applyFont="1" applyAlignment="1">
      <alignment horizontal="centerContinuous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47625</xdr:colOff>
      <xdr:row>2</xdr:row>
      <xdr:rowOff>80962</xdr:rowOff>
    </xdr:from>
    <xdr:ext cx="2157322" cy="4095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294D1C9-6DC3-85D0-BAF9-8A469B58EC53}"/>
                </a:ext>
              </a:extLst>
            </xdr:cNvPr>
            <xdr:cNvSpPr txBox="1"/>
          </xdr:nvSpPr>
          <xdr:spPr>
            <a:xfrm>
              <a:off x="6524625" y="461962"/>
              <a:ext cx="2157322" cy="4095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𝐸𝑃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𝑉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2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=1</m:t>
                            </m:r>
                          </m:sub>
                          <m:sup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</m:sup>
                          <m:e>
                            <m:nary>
                              <m:naryPr>
                                <m:chr m:val="∑"/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=1</m:t>
                                </m:r>
                              </m:sub>
                              <m:sup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𝑁</m:t>
                                </m:r>
                              </m:sup>
                              <m:e>
                                <m:sSub>
                                  <m:sSub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𝑚</m:t>
                                    </m:r>
                                  </m:e>
                                  <m:sub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𝑖𝑡</m:t>
                                    </m:r>
                                  </m:sub>
                                </m:sSub>
                                <m:sSup>
                                  <m:sSup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d>
                                      <m:dPr>
                                        <m:ctrlP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dPr>
                                      <m:e>
                                        <m:sSub>
                                          <m:sSubPr>
                                            <m:ctrlPr>
                                              <a:rPr lang="en-US" sz="1200" b="0" i="1"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en-US" sz="1200" b="0" i="1">
                                                <a:latin typeface="Cambria Math" panose="02040503050406030204" pitchFamily="18" charset="0"/>
                                              </a:rPr>
                                              <m:t>𝑉</m:t>
                                            </m:r>
                                          </m:e>
                                          <m:sub>
                                            <m:r>
                                              <a:rPr lang="en-US" sz="1200" b="0" i="1">
                                                <a:latin typeface="Cambria Math" panose="02040503050406030204" pitchFamily="18" charset="0"/>
                                              </a:rPr>
                                              <m:t>𝑖𝑡</m:t>
                                            </m:r>
                                          </m:sub>
                                        </m:sSub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−</m:t>
                                        </m:r>
                                        <m:sSub>
                                          <m:sSubPr>
                                            <m:ctrlPr>
                                              <a:rPr lang="en-US" sz="1200" b="0" i="1"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en-US" sz="1200" b="0" i="1">
                                                <a:latin typeface="Cambria Math" panose="02040503050406030204" pitchFamily="18" charset="0"/>
                                              </a:rPr>
                                              <m:t>𝑉</m:t>
                                            </m:r>
                                          </m:e>
                                          <m:sub>
                                            <m:r>
                                              <a:rPr lang="en-US" sz="1200" b="0" i="1">
                                                <a:latin typeface="Cambria Math" panose="02040503050406030204" pitchFamily="18" charset="0"/>
                                              </a:rPr>
                                              <m:t>𝑖</m:t>
                                            </m:r>
                                          </m:sub>
                                        </m:sSub>
                                      </m:e>
                                    </m:d>
                                  </m:e>
                                  <m:sup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e>
                            </m:nary>
                          </m:e>
                        </m:nary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𝑅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𝑁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294D1C9-6DC3-85D0-BAF9-8A469B58EC53}"/>
                </a:ext>
              </a:extLst>
            </xdr:cNvPr>
            <xdr:cNvSpPr txBox="1"/>
          </xdr:nvSpPr>
          <xdr:spPr>
            <a:xfrm>
              <a:off x="6524625" y="461962"/>
              <a:ext cx="2157322" cy="4095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𝐸𝑃𝑉_𝑉=(∑24_(𝑖=1)^𝑅▒∑24_(𝑡=1)^𝑁▒〖𝑚_𝑖𝑡 (𝑉_𝑖𝑡−𝑉_𝑖 )^2 〗)/(𝑅(𝑁−1))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9</xdr:col>
      <xdr:colOff>238125</xdr:colOff>
      <xdr:row>28</xdr:row>
      <xdr:rowOff>61912</xdr:rowOff>
    </xdr:from>
    <xdr:ext cx="3092257" cy="5257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D8B328E-2EE5-B803-12EF-B0CB48ECD181}"/>
                </a:ext>
              </a:extLst>
            </xdr:cNvPr>
            <xdr:cNvSpPr txBox="1"/>
          </xdr:nvSpPr>
          <xdr:spPr>
            <a:xfrm>
              <a:off x="6467475" y="5557837"/>
              <a:ext cx="3092257" cy="5257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𝑉𝐻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𝑀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𝑉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2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=1</m:t>
                            </m:r>
                          </m:sub>
                          <m:sup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</m:sup>
                          <m:e>
                            <m:sSub>
                              <m:sSub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  <m:sSup>
                              <m:sSup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𝑉</m:t>
                                        </m:r>
                                      </m:e>
                                      <m:sub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𝑖</m:t>
                                        </m:r>
                                      </m:sub>
                                    </m:sSub>
                                    <m:r>
                                      <a:rPr lang="en-US" sz="12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  <m:sSub>
                                      <m:sSubPr>
                                        <m:ctrlP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𝑉</m:t>
                                        </m:r>
                                      </m:e>
                                      <m:sub>
                                        <m:r>
                                          <a:rPr lang="en-US" sz="1200" b="0" i="1">
                                            <a:latin typeface="Cambria Math" panose="02040503050406030204" pitchFamily="18" charset="0"/>
                                          </a:rPr>
                                          <m:t>h</m:t>
                                        </m:r>
                                      </m:sub>
                                    </m:sSub>
                                  </m:e>
                                </m:d>
                              </m:e>
                              <m:sup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d>
                              <m:d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−1</m:t>
                                </m:r>
                              </m:e>
                            </m:d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⋅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𝐸𝑃</m:t>
                            </m:r>
                            <m:sSub>
                              <m:sSub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sub>
                            </m:sSub>
                          </m:e>
                        </m:nary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𝑚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 −</m:t>
                        </m:r>
                        <m:f>
                          <m:f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den>
                        </m:f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⋅</m:t>
                        </m:r>
                        <m:nary>
                          <m:naryPr>
                            <m:chr m:val="∑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2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=1</m:t>
                            </m:r>
                          </m:sub>
                          <m:sup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𝑅</m:t>
                            </m:r>
                          </m:sup>
                          <m:e>
                            <m:sSubSup>
                              <m:sSubSupPr>
                                <m:ctrlP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</m:ctrlPr>
                              </m:sSubSupPr>
                              <m:e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  <m:sup>
                                <m:r>
                                  <a:rPr lang="en-US" sz="12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bSup>
                          </m:e>
                        </m:nary>
                      </m:den>
                    </m:f>
                    <m:r>
                      <a:rPr lang="en-US" sz="12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D8B328E-2EE5-B803-12EF-B0CB48ECD181}"/>
                </a:ext>
              </a:extLst>
            </xdr:cNvPr>
            <xdr:cNvSpPr txBox="1"/>
          </xdr:nvSpPr>
          <xdr:spPr>
            <a:xfrm>
              <a:off x="6467475" y="5557837"/>
              <a:ext cx="3092257" cy="5257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200" b="0" i="0">
                  <a:latin typeface="Cambria Math" panose="02040503050406030204" pitchFamily="18" charset="0"/>
                </a:rPr>
                <a:t>𝑉𝐻𝑀_𝑉=(∑24_(𝑖=1)^𝑅▒〖𝑚_𝑖 (𝑉_𝑖−𝑉_ℎ )^2−(𝑅−1)⋅𝐸𝑃𝑉_𝑉 〗)/(𝑚 −1/𝑚⋅∑24_(𝑖=1)^𝑅▒𝑚_𝑖^2 )  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10</xdr:col>
      <xdr:colOff>28575</xdr:colOff>
      <xdr:row>44</xdr:row>
      <xdr:rowOff>100012</xdr:rowOff>
    </xdr:from>
    <xdr:ext cx="2742097" cy="47596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9D9C38CD-7040-0575-EBFA-8240ACEE10CB}"/>
                </a:ext>
              </a:extLst>
            </xdr:cNvPr>
            <xdr:cNvSpPr txBox="1"/>
          </xdr:nvSpPr>
          <xdr:spPr>
            <a:xfrm>
              <a:off x="6505575" y="7967662"/>
              <a:ext cx="2742097" cy="47596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𝐶𝑜𝑣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,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nary>
                      <m:naryPr>
                        <m:chr m:val="∑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100" b="0" i="1"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sup>
                      <m:e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𝑉</m:t>
                                    </m:r>
                                  </m:e>
                                  <m:sub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</m:s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𝑉</m:t>
                                    </m:r>
                                  </m:e>
                                  <m:sub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h</m:t>
                                    </m:r>
                                  </m:sub>
                                </m:sSub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⋅</m:t>
                            </m:r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𝑊</m:t>
                                    </m:r>
                                  </m:e>
                                  <m:sub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</m:s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𝑊</m:t>
                                    </m:r>
                                  </m:e>
                                  <m:sub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h</m:t>
                                    </m:r>
                                  </m:sub>
                                </m:sSub>
                              </m:e>
                            </m:d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⋅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h</m:t>
                                </m:r>
                              </m:sub>
                            </m:sSub>
                          </m:den>
                        </m:f>
                      </m:e>
                    </m:nary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9D9C38CD-7040-0575-EBFA-8240ACEE10CB}"/>
                </a:ext>
              </a:extLst>
            </xdr:cNvPr>
            <xdr:cNvSpPr txBox="1"/>
          </xdr:nvSpPr>
          <xdr:spPr>
            <a:xfrm>
              <a:off x="6505575" y="7967662"/>
              <a:ext cx="2742097" cy="47596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𝐶𝑜𝑣(𝑉, 𝑊)= ∑_(𝑖=1)^𝑅▒((𝑉_𝑖−𝑉_ℎ )⋅(𝑊_𝑖−𝑊_ℎ )⋅𝑚_𝑖)/𝑚_ℎ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76200</xdr:colOff>
      <xdr:row>40</xdr:row>
      <xdr:rowOff>128587</xdr:rowOff>
    </xdr:from>
    <xdr:ext cx="1560235" cy="34547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5FDB524E-B623-0E5C-CC05-80C1AFA7E80D}"/>
                </a:ext>
              </a:extLst>
            </xdr:cNvPr>
            <xdr:cNvSpPr txBox="1"/>
          </xdr:nvSpPr>
          <xdr:spPr>
            <a:xfrm>
              <a:off x="8096250" y="7996237"/>
              <a:ext cx="1560235" cy="3454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𝑉𝑎𝑟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𝐸𝑃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𝑉𝐻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5FDB524E-B623-0E5C-CC05-80C1AFA7E80D}"/>
                </a:ext>
              </a:extLst>
            </xdr:cNvPr>
            <xdr:cNvSpPr txBox="1"/>
          </xdr:nvSpPr>
          <xdr:spPr>
            <a:xfrm>
              <a:off x="8096250" y="7996237"/>
              <a:ext cx="1560235" cy="34547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𝑉𝑎𝑟(𝑉_𝑖 )=(𝐸𝑃𝑉_𝑉)/𝑚_𝑖 +𝑉𝐻𝑀_𝑉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0</xdr:colOff>
      <xdr:row>56</xdr:row>
      <xdr:rowOff>33337</xdr:rowOff>
    </xdr:from>
    <xdr:ext cx="3296415" cy="3347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27E3A2C-A724-0088-E1FE-5FC3E8ADCECF}"/>
                </a:ext>
              </a:extLst>
            </xdr:cNvPr>
            <xdr:cNvSpPr txBox="1"/>
          </xdr:nvSpPr>
          <xdr:spPr>
            <a:xfrm>
              <a:off x="6477000" y="11025187"/>
              <a:ext cx="3296415" cy="3347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𝐶</m:t>
                              </m:r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𝑜𝑣</m:t>
                              </m:r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(</m:t>
                              </m:r>
                              <m:sSub>
                                <m:sSubPr>
                                  <m:ctrl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m:rPr>
                                      <m:brk m:alnAt="7"/>
                                    </m:r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𝑉</m:t>
                                  </m:r>
                                </m:e>
                                <m:sub>
                                  <m:r>
                                    <m:rPr>
                                      <m:brk m:alnAt="7"/>
                                    </m:r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2</m:t>
                                  </m:r>
                                </m:sub>
                              </m:sSub>
                              <m:r>
                                <m:rPr>
                                  <m:brk m:alnAt="7"/>
                                </m:rP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,</m:t>
                              </m:r>
                              <m:sSub>
                                <m:sSubPr>
                                  <m:ctrl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𝑣</m:t>
                                  </m:r>
                                </m:e>
                                <m:sub>
                                  <m:r>
                                    <m:rPr>
                                      <m:brk m:alnAt="7"/>
                                    </m:r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2</m:t>
                                  </m:r>
                                </m:sub>
                              </m:sSub>
                              <m:r>
                                <m:rPr>
                                  <m:brk m:alnAt="7"/>
                                </m:rP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)</m:t>
                              </m:r>
                            </m:e>
                          </m:mr>
                          <m:mr>
                            <m:e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𝐶𝑜𝑣</m:t>
                              </m:r>
                              <m:d>
                                <m:dPr>
                                  <m:ctrl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dPr>
                                <m:e>
                                  <m:sSub>
                                    <m:sSubPr>
                                      <m:ctrlP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𝑊</m:t>
                                      </m:r>
                                    </m:e>
                                    <m:sub>
                                      <m: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2</m:t>
                                      </m:r>
                                    </m:sub>
                                  </m:sSub>
                                  <m: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,</m:t>
                                  </m:r>
                                  <m:sSub>
                                    <m:sSubPr>
                                      <m:ctrlP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𝑣</m:t>
                                      </m:r>
                                    </m:e>
                                    <m:sub>
                                      <m: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2</m:t>
                                      </m:r>
                                    </m:sub>
                                  </m:sSub>
                                </m:e>
                              </m:d>
                            </m:e>
                          </m:mr>
                        </m:m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2"/>
                                  <m:mcJc m:val="center"/>
                                </m:mcPr>
                              </m:mc>
                            </m:mcs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𝑉</m:t>
                              </m:r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𝑎𝑟</m:t>
                              </m:r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(</m:t>
                              </m:r>
                              <m:sSub>
                                <m:sSubPr>
                                  <m:ctrl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m:rPr>
                                      <m:brk m:alnAt="7"/>
                                    </m:r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𝑉</m:t>
                                  </m:r>
                                </m:e>
                                <m:sub>
                                  <m:r>
                                    <m:rPr>
                                      <m:brk m:alnAt="7"/>
                                    </m:r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2</m:t>
                                  </m:r>
                                </m:sub>
                              </m:sSub>
                              <m:r>
                                <m:rPr>
                                  <m:brk m:alnAt="7"/>
                                </m:rP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)</m:t>
                              </m:r>
                            </m:e>
                            <m:e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𝐶𝑜𝑣</m:t>
                              </m:r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(</m:t>
                              </m:r>
                              <m:sSub>
                                <m:sSubPr>
                                  <m:ctrl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𝑉</m:t>
                                  </m:r>
                                </m:e>
                                <m:sub>
                                  <m: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2</m:t>
                                  </m:r>
                                </m:sub>
                              </m:sSub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,</m:t>
                              </m:r>
                              <m:sSub>
                                <m:sSubPr>
                                  <m:ctrl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𝑊</m:t>
                                  </m:r>
                                </m:e>
                                <m:sub>
                                  <m: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2</m:t>
                                  </m:r>
                                </m:sub>
                              </m:sSub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)</m:t>
                              </m:r>
                            </m:e>
                          </m:mr>
                          <m:mr>
                            <m:e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𝐶𝑜𝑣</m:t>
                              </m:r>
                              <m:d>
                                <m:dPr>
                                  <m:ctrl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dPr>
                                <m:e>
                                  <m:sSub>
                                    <m:sSubPr>
                                      <m:ctrlP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𝑊</m:t>
                                      </m:r>
                                    </m:e>
                                    <m:sub>
                                      <m: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2</m:t>
                                      </m:r>
                                    </m:sub>
                                  </m:sSub>
                                  <m: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,</m:t>
                                  </m:r>
                                  <m:sSub>
                                    <m:sSubPr>
                                      <m:ctrlP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𝑉</m:t>
                                      </m:r>
                                    </m:e>
                                    <m:sub>
                                      <m: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2</m:t>
                                      </m:r>
                                    </m:sub>
                                  </m:sSub>
                                </m:e>
                              </m:d>
                            </m:e>
                            <m:e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𝑉𝑎𝑟</m:t>
                              </m:r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(</m:t>
                              </m:r>
                              <m:sSub>
                                <m:sSubPr>
                                  <m:ctrl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𝑊</m:t>
                                  </m:r>
                                </m:e>
                                <m:sub>
                                  <m: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2</m:t>
                                  </m:r>
                                </m:sub>
                              </m:sSub>
                              <m:r>
                                <a:rPr lang="en-US" sz="1100" b="0" i="1">
                                  <a:latin typeface="Cambria Math" panose="02040503050406030204" pitchFamily="18" charset="0"/>
                                </a:rPr>
                                <m:t>)</m:t>
                              </m:r>
                            </m:e>
                          </m:mr>
                        </m:m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mPr>
                          <m:mr>
                            <m:e>
                              <m:sSub>
                                <m:sSubPr>
                                  <m:ctrl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m:rPr>
                                      <m:brk m:alnAt="7"/>
                                    </m:r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𝑏</m:t>
                                  </m:r>
                                </m:e>
                                <m:sub>
                                  <m:sSub>
                                    <m:sSubPr>
                                      <m:ctrlP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</m:ctrlPr>
                                    </m:sSub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𝑉</m:t>
                                      </m:r>
                                    </m:e>
                                    <m:sub>
                                      <m:r>
                                        <m:rPr>
                                          <m:brk m:alnAt="7"/>
                                        </m:rP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2</m:t>
                                      </m:r>
                                    </m:sub>
                                  </m:sSub>
                                </m:sub>
                              </m:sSub>
                            </m:e>
                          </m:mr>
                          <m:mr>
                            <m:e>
                              <m:sSub>
                                <m:sSubPr>
                                  <m:ctrlP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n-US" sz="1100" b="0" i="1">
                                      <a:latin typeface="Cambria Math" panose="02040503050406030204" pitchFamily="18" charset="0"/>
                                    </a:rPr>
                                    <m:t>𝑐</m:t>
                                  </m:r>
                                </m:e>
                                <m:sub>
                                  <m:sSub>
                                    <m:sSubPr>
                                      <m:ctrlP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𝑉</m:t>
                                      </m:r>
                                    </m:e>
                                    <m:sub>
                                      <m:r>
                                        <a:rPr lang="en-US" sz="1100" b="0" i="1">
                                          <a:latin typeface="Cambria Math" panose="02040503050406030204" pitchFamily="18" charset="0"/>
                                        </a:rPr>
                                        <m:t>2</m:t>
                                      </m:r>
                                    </m:sub>
                                  </m:sSub>
                                </m:sub>
                              </m:sSub>
                            </m:e>
                          </m:mr>
                        </m:m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27E3A2C-A724-0088-E1FE-5FC3E8ADCECF}"/>
                </a:ext>
              </a:extLst>
            </xdr:cNvPr>
            <xdr:cNvSpPr txBox="1"/>
          </xdr:nvSpPr>
          <xdr:spPr>
            <a:xfrm>
              <a:off x="6477000" y="11025187"/>
              <a:ext cx="3296415" cy="3347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</a:rPr>
                <a:t>(■8(</a:t>
              </a:r>
              <a:r>
                <a:rPr lang="en-US" sz="1100" b="0" i="0">
                  <a:latin typeface="Cambria Math" panose="02040503050406030204" pitchFamily="18" charset="0"/>
                </a:rPr>
                <a:t>𝐶𝑜𝑣(𝑉_2,𝑣_2)</a:t>
              </a:r>
              <a:r>
                <a:rPr lang="en-GB" sz="1100" b="0" i="0">
                  <a:latin typeface="Cambria Math" panose="02040503050406030204" pitchFamily="18" charset="0"/>
                </a:rPr>
                <a:t>@</a:t>
              </a:r>
              <a:r>
                <a:rPr lang="en-US" sz="1100" b="0" i="0">
                  <a:latin typeface="Cambria Math" panose="02040503050406030204" pitchFamily="18" charset="0"/>
                </a:rPr>
                <a:t>𝐶𝑜𝑣(𝑊_2,𝑣_2 )</a:t>
              </a:r>
              <a:r>
                <a:rPr lang="en-GB" sz="1100" b="0" i="0">
                  <a:latin typeface="Cambria Math" panose="02040503050406030204" pitchFamily="18" charset="0"/>
                </a:rPr>
                <a:t> ))</a:t>
              </a:r>
              <a:r>
                <a:rPr lang="en-US" sz="1100" b="0" i="0">
                  <a:latin typeface="Cambria Math" panose="02040503050406030204" pitchFamily="18" charset="0"/>
                </a:rPr>
                <a:t>=(■8(𝑉𝑎𝑟(𝑉_2)&amp;𝐶𝑜𝑣(𝑉_2,𝑊_2)@𝐶𝑜𝑣(𝑊_2,𝑉_2 )&amp;𝑉𝑎𝑟(𝑊_2)))⋅(■8(𝑏_(𝑉_2 )@𝑐_(𝑉_2 ) ))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19050</xdr:colOff>
      <xdr:row>72</xdr:row>
      <xdr:rowOff>23812</xdr:rowOff>
    </xdr:from>
    <xdr:ext cx="2829942" cy="19383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9DE75C1A-14E6-7BC6-336E-C3FFA27C610B}"/>
                </a:ext>
              </a:extLst>
            </xdr:cNvPr>
            <xdr:cNvSpPr txBox="1"/>
          </xdr:nvSpPr>
          <xdr:spPr>
            <a:xfrm>
              <a:off x="6496050" y="14139862"/>
              <a:ext cx="2829942" cy="1938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𝑐𝑟𝑒𝑑</m:t>
                        </m:r>
                      </m:sup>
                    </m:sSubSup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h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</m:t>
                        </m:r>
                      </m:e>
                      <m:sub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⋅(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9DE75C1A-14E6-7BC6-336E-C3FFA27C610B}"/>
                </a:ext>
              </a:extLst>
            </xdr:cNvPr>
            <xdr:cNvSpPr txBox="1"/>
          </xdr:nvSpPr>
          <xdr:spPr>
            <a:xfrm>
              <a:off x="6496050" y="14139862"/>
              <a:ext cx="2829942" cy="1938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𝑉_2^𝑐𝑟𝑒𝑑=𝑉_ℎ+𝑏_(𝑉_2 )⋅(𝑉_2−𝑉_ℎ )+𝑐_(𝑉_2 )⋅(𝑊_2−𝑊_ℎ)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2" max="2" width="22.7109375" style="1" customWidth="1"/>
    <col min="3" max="3" width="64" customWidth="1"/>
  </cols>
  <sheetData>
    <row r="5" spans="1:3" ht="15" customHeight="1" x14ac:dyDescent="0.25">
      <c r="A5" s="178" t="s">
        <v>11</v>
      </c>
      <c r="B5" s="178"/>
      <c r="C5" s="178"/>
    </row>
    <row r="6" spans="1:3" ht="15" customHeight="1" x14ac:dyDescent="0.25">
      <c r="A6" s="178"/>
      <c r="B6" s="178"/>
      <c r="C6" s="178"/>
    </row>
    <row r="7" spans="1:3" ht="15" customHeight="1" x14ac:dyDescent="0.25"/>
    <row r="8" spans="1:3" ht="15" customHeight="1" x14ac:dyDescent="0.3">
      <c r="A8" s="179" t="s">
        <v>10</v>
      </c>
      <c r="B8" s="179"/>
      <c r="C8" s="179"/>
    </row>
    <row r="9" spans="1:3" ht="21" x14ac:dyDescent="0.35">
      <c r="A9" s="5"/>
      <c r="B9" s="5"/>
      <c r="C9" s="5"/>
    </row>
    <row r="10" spans="1:3" x14ac:dyDescent="0.25">
      <c r="A10" s="2" t="s">
        <v>0</v>
      </c>
      <c r="B10" s="2" t="s">
        <v>1</v>
      </c>
      <c r="C10" s="2" t="s">
        <v>2</v>
      </c>
    </row>
    <row r="11" spans="1:3" x14ac:dyDescent="0.25">
      <c r="A11" s="3">
        <v>1</v>
      </c>
      <c r="B11" s="1" t="s">
        <v>26</v>
      </c>
      <c r="C11" t="s">
        <v>302</v>
      </c>
    </row>
    <row r="12" spans="1:3" x14ac:dyDescent="0.25">
      <c r="A12" s="3">
        <v>2</v>
      </c>
      <c r="B12" s="1" t="s">
        <v>27</v>
      </c>
      <c r="C12" t="s">
        <v>63</v>
      </c>
    </row>
    <row r="13" spans="1:3" x14ac:dyDescent="0.25">
      <c r="A13" s="3">
        <v>3</v>
      </c>
      <c r="B13" s="1" t="s">
        <v>28</v>
      </c>
      <c r="C13" t="s">
        <v>106</v>
      </c>
    </row>
    <row r="14" spans="1:3" x14ac:dyDescent="0.25">
      <c r="A14" s="3">
        <v>4</v>
      </c>
      <c r="B14" s="1" t="s">
        <v>29</v>
      </c>
      <c r="C14" t="s">
        <v>149</v>
      </c>
    </row>
    <row r="15" spans="1:3" x14ac:dyDescent="0.25">
      <c r="A15" s="3">
        <v>5</v>
      </c>
      <c r="B15" s="1" t="s">
        <v>303</v>
      </c>
      <c r="C15" t="s">
        <v>306</v>
      </c>
    </row>
    <row r="16" spans="1:3" x14ac:dyDescent="0.25">
      <c r="A16" s="3">
        <v>6</v>
      </c>
      <c r="B16" s="1" t="s">
        <v>304</v>
      </c>
      <c r="C16" t="s">
        <v>218</v>
      </c>
    </row>
    <row r="17" spans="1:3" x14ac:dyDescent="0.25">
      <c r="A17" s="3">
        <v>7</v>
      </c>
      <c r="B17" s="1" t="s">
        <v>305</v>
      </c>
      <c r="C17" t="s">
        <v>307</v>
      </c>
    </row>
    <row r="18" spans="1:3" x14ac:dyDescent="0.25">
      <c r="A18" s="3"/>
    </row>
    <row r="19" spans="1:3" x14ac:dyDescent="0.25">
      <c r="A19" s="4"/>
    </row>
    <row r="20" spans="1:3" x14ac:dyDescent="0.25">
      <c r="A20" s="4"/>
    </row>
    <row r="21" spans="1:3" x14ac:dyDescent="0.25">
      <c r="A21" s="4"/>
    </row>
    <row r="22" spans="1:3" x14ac:dyDescent="0.25">
      <c r="A22" s="4"/>
    </row>
    <row r="23" spans="1:3" x14ac:dyDescent="0.25">
      <c r="A23" s="4"/>
    </row>
    <row r="24" spans="1:3" x14ac:dyDescent="0.25">
      <c r="A24" s="4"/>
    </row>
    <row r="25" spans="1:3" x14ac:dyDescent="0.25">
      <c r="A25" s="4"/>
    </row>
    <row r="26" spans="1:3" x14ac:dyDescent="0.25">
      <c r="A26" s="4"/>
    </row>
    <row r="27" spans="1:3" x14ac:dyDescent="0.25">
      <c r="A27" s="4"/>
    </row>
    <row r="28" spans="1:3" x14ac:dyDescent="0.25">
      <c r="A28" s="4"/>
    </row>
    <row r="29" spans="1:3" x14ac:dyDescent="0.25">
      <c r="A29" s="4"/>
    </row>
    <row r="30" spans="1:3" x14ac:dyDescent="0.25">
      <c r="A30" s="4"/>
    </row>
    <row r="31" spans="1:3" x14ac:dyDescent="0.25">
      <c r="A31" s="4"/>
    </row>
    <row r="32" spans="1:3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  <row r="50" spans="1:1" x14ac:dyDescent="0.25">
      <c r="A50" s="4"/>
    </row>
    <row r="51" spans="1:1" x14ac:dyDescent="0.25">
      <c r="A51" s="4"/>
    </row>
    <row r="52" spans="1:1" x14ac:dyDescent="0.25">
      <c r="A52" s="4"/>
    </row>
    <row r="53" spans="1:1" x14ac:dyDescent="0.25">
      <c r="A53" s="4"/>
    </row>
    <row r="54" spans="1:1" x14ac:dyDescent="0.25">
      <c r="A54" s="4"/>
    </row>
    <row r="55" spans="1:1" x14ac:dyDescent="0.25">
      <c r="A55" s="4"/>
    </row>
    <row r="56" spans="1:1" x14ac:dyDescent="0.25">
      <c r="A56" s="4"/>
    </row>
    <row r="57" spans="1:1" x14ac:dyDescent="0.25">
      <c r="A57" s="4"/>
    </row>
    <row r="58" spans="1:1" x14ac:dyDescent="0.25">
      <c r="A58" s="4"/>
    </row>
    <row r="59" spans="1:1" x14ac:dyDescent="0.25">
      <c r="A59" s="4"/>
    </row>
    <row r="60" spans="1:1" x14ac:dyDescent="0.25">
      <c r="A60" s="4"/>
    </row>
    <row r="61" spans="1:1" x14ac:dyDescent="0.25">
      <c r="A61" s="4"/>
    </row>
    <row r="62" spans="1:1" x14ac:dyDescent="0.25">
      <c r="A62" s="4"/>
    </row>
    <row r="63" spans="1:1" x14ac:dyDescent="0.25">
      <c r="A63" s="4"/>
    </row>
    <row r="64" spans="1:1" x14ac:dyDescent="0.25">
      <c r="A64" s="4"/>
    </row>
    <row r="65" spans="1:1" x14ac:dyDescent="0.25">
      <c r="A65" s="4"/>
    </row>
    <row r="66" spans="1:1" x14ac:dyDescent="0.25">
      <c r="A66" s="4"/>
    </row>
    <row r="67" spans="1:1" x14ac:dyDescent="0.25">
      <c r="A67" s="4"/>
    </row>
    <row r="68" spans="1:1" x14ac:dyDescent="0.25">
      <c r="A68" s="4"/>
    </row>
    <row r="69" spans="1:1" x14ac:dyDescent="0.25">
      <c r="A69" s="4"/>
    </row>
    <row r="70" spans="1:1" x14ac:dyDescent="0.25">
      <c r="A70" s="4"/>
    </row>
    <row r="71" spans="1:1" x14ac:dyDescent="0.25">
      <c r="A71" s="4"/>
    </row>
    <row r="72" spans="1:1" x14ac:dyDescent="0.25">
      <c r="A72" s="4"/>
    </row>
    <row r="73" spans="1:1" x14ac:dyDescent="0.25">
      <c r="A73" s="4"/>
    </row>
    <row r="74" spans="1:1" x14ac:dyDescent="0.25">
      <c r="A74" s="4"/>
    </row>
    <row r="75" spans="1:1" x14ac:dyDescent="0.25">
      <c r="A75" s="4"/>
    </row>
    <row r="76" spans="1:1" x14ac:dyDescent="0.25">
      <c r="A76" s="4"/>
    </row>
    <row r="77" spans="1:1" x14ac:dyDescent="0.25">
      <c r="A77" s="4"/>
    </row>
    <row r="78" spans="1:1" x14ac:dyDescent="0.25">
      <c r="A78" s="4"/>
    </row>
    <row r="79" spans="1:1" x14ac:dyDescent="0.25">
      <c r="A79" s="4"/>
    </row>
    <row r="80" spans="1:1" x14ac:dyDescent="0.25">
      <c r="A80" s="4"/>
    </row>
    <row r="81" spans="1:1" x14ac:dyDescent="0.25">
      <c r="A81" s="4"/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5" spans="1:1" x14ac:dyDescent="0.25">
      <c r="A85" s="4"/>
    </row>
    <row r="86" spans="1:1" x14ac:dyDescent="0.25">
      <c r="A86" s="4"/>
    </row>
    <row r="88" spans="1:1" x14ac:dyDescent="0.25">
      <c r="A88" s="4"/>
    </row>
    <row r="89" spans="1:1" x14ac:dyDescent="0.25">
      <c r="A89" s="4"/>
    </row>
    <row r="90" spans="1:1" x14ac:dyDescent="0.25">
      <c r="A90" s="4"/>
    </row>
    <row r="91" spans="1:1" x14ac:dyDescent="0.25">
      <c r="A91" s="4"/>
    </row>
    <row r="92" spans="1:1" x14ac:dyDescent="0.25">
      <c r="A92" s="4"/>
    </row>
    <row r="93" spans="1:1" x14ac:dyDescent="0.25">
      <c r="A93" s="4"/>
    </row>
    <row r="94" spans="1:1" x14ac:dyDescent="0.25">
      <c r="A94" s="4"/>
    </row>
    <row r="95" spans="1:1" x14ac:dyDescent="0.25">
      <c r="A95" s="4"/>
    </row>
    <row r="96" spans="1:1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  <row r="130" spans="1:1" x14ac:dyDescent="0.25">
      <c r="A130" s="4"/>
    </row>
    <row r="1048576" spans="2:2" x14ac:dyDescent="0.25">
      <c r="B1048576"/>
    </row>
  </sheetData>
  <sheetProtection formatCells="0" formatColumns="0" formatRows="0"/>
  <mergeCells count="2">
    <mergeCell ref="A5:C6"/>
    <mergeCell ref="A8:C8"/>
  </mergeCells>
  <phoneticPr fontId="7" type="noConversion"/>
  <hyperlinks>
    <hyperlink ref="A11" location="'Couret-Venter1'!A1" display="1" xr:uid="{DC971D5C-483B-4A01-B4E0-7E9F4C0FB7EB}"/>
    <hyperlink ref="A12" location="'Couret-Venter2'!A1" display="2" xr:uid="{98802DF7-3D0B-442B-8DCB-71585B37429F}"/>
    <hyperlink ref="A13" location="'Couret-Venter3'!A1" display="3" xr:uid="{839DA9E3-0E56-4046-B23D-0FA6244521A0}"/>
    <hyperlink ref="A14" location="'Couret-Venter4'!A1" display="4" xr:uid="{EC3ABFC0-F0FD-4579-935E-B87BF7908763}"/>
    <hyperlink ref="A15" location="'Couret-Venter5'!A1" display="5" xr:uid="{588292AA-BC9B-45C2-925A-678D065BDEB1}"/>
    <hyperlink ref="A16" location="'Couret-Venter6'!A1" display="6" xr:uid="{504B0119-20BC-4DBD-AFAA-F2921C5157FE}"/>
    <hyperlink ref="A17" location="'Couret-Venter7'!A1" display="7" xr:uid="{E9327EA4-7E74-4923-8051-0A0A944F19E4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40366-49DF-451B-80E1-BFA07B4F45E7}">
  <dimension ref="A1:L22"/>
  <sheetViews>
    <sheetView workbookViewId="0"/>
  </sheetViews>
  <sheetFormatPr defaultRowHeight="15" x14ac:dyDescent="0.25"/>
  <cols>
    <col min="1" max="1" width="13.28515625" bestFit="1" customWidth="1"/>
    <col min="3" max="3" width="15.28515625" bestFit="1" customWidth="1"/>
    <col min="4" max="4" width="13.28515625" bestFit="1" customWidth="1"/>
    <col min="5" max="5" width="23" bestFit="1" customWidth="1"/>
    <col min="7" max="7" width="6.28515625" customWidth="1"/>
    <col min="8" max="8" width="3.7109375" customWidth="1"/>
    <col min="10" max="10" width="12.85546875" bestFit="1" customWidth="1"/>
    <col min="11" max="11" width="9.5703125" bestFit="1" customWidth="1"/>
    <col min="12" max="12" width="17.85546875" bestFit="1" customWidth="1"/>
  </cols>
  <sheetData>
    <row r="1" spans="1:12" x14ac:dyDescent="0.25">
      <c r="A1" s="8" t="s">
        <v>3</v>
      </c>
      <c r="B1" s="9" t="s">
        <v>12</v>
      </c>
      <c r="C1" s="9"/>
      <c r="D1" s="10"/>
      <c r="E1" s="10"/>
      <c r="F1" s="180" t="s">
        <v>8</v>
      </c>
      <c r="G1" s="181"/>
      <c r="H1" s="7"/>
      <c r="I1" s="6" t="s">
        <v>9</v>
      </c>
    </row>
    <row r="2" spans="1:12" x14ac:dyDescent="0.25">
      <c r="A2" s="11" t="s">
        <v>4</v>
      </c>
      <c r="B2" s="20" t="s">
        <v>30</v>
      </c>
      <c r="C2" s="20"/>
      <c r="D2" s="20"/>
      <c r="E2" s="20"/>
      <c r="F2" s="20"/>
      <c r="G2" s="12"/>
      <c r="I2" t="s">
        <v>41</v>
      </c>
    </row>
    <row r="3" spans="1:12" x14ac:dyDescent="0.25">
      <c r="A3" s="11" t="s">
        <v>5</v>
      </c>
      <c r="B3" s="20" t="s">
        <v>302</v>
      </c>
      <c r="C3" s="20"/>
      <c r="D3" s="20"/>
      <c r="E3" s="20"/>
      <c r="F3" s="20"/>
      <c r="G3" s="12"/>
      <c r="I3" t="s">
        <v>42</v>
      </c>
    </row>
    <row r="4" spans="1:12" x14ac:dyDescent="0.25">
      <c r="A4" s="13"/>
      <c r="B4" s="21"/>
      <c r="C4" s="21"/>
      <c r="D4" s="21"/>
      <c r="E4" s="21"/>
      <c r="F4" s="21"/>
      <c r="G4" s="14"/>
      <c r="I4" t="s">
        <v>43</v>
      </c>
    </row>
    <row r="5" spans="1:12" x14ac:dyDescent="0.25">
      <c r="A5" s="15" t="s">
        <v>6</v>
      </c>
      <c r="B5" s="20" t="s">
        <v>31</v>
      </c>
      <c r="C5" s="22"/>
      <c r="D5" s="22"/>
      <c r="E5" s="22"/>
      <c r="F5" s="22"/>
      <c r="G5" s="16"/>
      <c r="I5" t="s">
        <v>44</v>
      </c>
    </row>
    <row r="6" spans="1:12" x14ac:dyDescent="0.25">
      <c r="A6" s="23"/>
      <c r="B6" s="20" t="s">
        <v>32</v>
      </c>
      <c r="C6" s="22"/>
      <c r="D6" s="22"/>
      <c r="E6" s="22"/>
      <c r="F6" s="22"/>
      <c r="G6" s="16"/>
    </row>
    <row r="7" spans="1:12" x14ac:dyDescent="0.25">
      <c r="A7" s="23"/>
      <c r="B7" s="22"/>
      <c r="C7" s="22"/>
      <c r="D7" s="22"/>
      <c r="E7" s="22"/>
      <c r="F7" s="22"/>
      <c r="G7" s="16"/>
      <c r="I7" t="s">
        <v>45</v>
      </c>
    </row>
    <row r="8" spans="1:12" x14ac:dyDescent="0.25">
      <c r="A8" s="23"/>
      <c r="B8" s="22" t="s">
        <v>15</v>
      </c>
      <c r="C8" s="22"/>
      <c r="D8" s="22"/>
      <c r="E8" s="22"/>
      <c r="F8" s="22"/>
      <c r="G8" s="16"/>
      <c r="J8" s="39" t="s">
        <v>51</v>
      </c>
      <c r="K8" s="39"/>
      <c r="L8" s="39"/>
    </row>
    <row r="9" spans="1:12" x14ac:dyDescent="0.25">
      <c r="A9" s="23"/>
      <c r="B9" s="22" t="s">
        <v>16</v>
      </c>
      <c r="C9" s="22"/>
      <c r="D9" s="22"/>
      <c r="E9" s="22"/>
      <c r="F9" s="22"/>
      <c r="G9" s="16"/>
      <c r="I9" s="40" t="s">
        <v>18</v>
      </c>
      <c r="J9" s="42" t="s">
        <v>46</v>
      </c>
      <c r="K9" s="42" t="s">
        <v>47</v>
      </c>
      <c r="L9" s="41" t="s">
        <v>48</v>
      </c>
    </row>
    <row r="10" spans="1:12" x14ac:dyDescent="0.25">
      <c r="A10" s="23"/>
      <c r="B10" s="22" t="s">
        <v>17</v>
      </c>
      <c r="C10" s="22"/>
      <c r="D10" s="22"/>
      <c r="E10" s="22"/>
      <c r="F10" s="22"/>
      <c r="G10" s="16"/>
      <c r="I10" s="17">
        <v>1</v>
      </c>
      <c r="J10" s="19">
        <f>(1-C15)^2</f>
        <v>0.16000000000000003</v>
      </c>
      <c r="K10" s="19">
        <f>(D15-C15)^2</f>
        <v>0.09</v>
      </c>
      <c r="L10" s="18">
        <f>(E15-C15)^2</f>
        <v>3.999999999999998E-2</v>
      </c>
    </row>
    <row r="11" spans="1:12" x14ac:dyDescent="0.25">
      <c r="A11" s="11"/>
      <c r="B11" s="22"/>
      <c r="C11" s="22"/>
      <c r="D11" s="22"/>
      <c r="E11" s="22"/>
      <c r="F11" s="22"/>
      <c r="G11" s="16"/>
      <c r="I11" s="17">
        <v>2</v>
      </c>
      <c r="J11" s="19">
        <f t="shared" ref="J11:J14" si="0">(1-C16)^2</f>
        <v>3.999999999999998E-2</v>
      </c>
      <c r="K11" s="19">
        <f t="shared" ref="K11:K14" si="1">(D16-C16)^2</f>
        <v>9.0000000000000024E-2</v>
      </c>
      <c r="L11" s="18">
        <f t="shared" ref="L11:L14" si="2">(E16-C16)^2</f>
        <v>1.0000000000000018E-2</v>
      </c>
    </row>
    <row r="12" spans="1:12" x14ac:dyDescent="0.25">
      <c r="A12" s="23"/>
      <c r="B12" s="24" t="s">
        <v>33</v>
      </c>
      <c r="C12" s="24"/>
      <c r="D12" s="24"/>
      <c r="E12" s="24"/>
      <c r="F12" s="22"/>
      <c r="G12" s="16"/>
      <c r="I12" s="17">
        <v>3</v>
      </c>
      <c r="J12" s="19">
        <f t="shared" si="0"/>
        <v>0</v>
      </c>
      <c r="K12" s="19">
        <f t="shared" si="1"/>
        <v>1.0000000000000018E-2</v>
      </c>
      <c r="L12" s="18">
        <f t="shared" si="2"/>
        <v>0</v>
      </c>
    </row>
    <row r="13" spans="1:12" x14ac:dyDescent="0.25">
      <c r="A13" s="23"/>
      <c r="B13" s="25"/>
      <c r="C13" s="26" t="s">
        <v>25</v>
      </c>
      <c r="D13" s="27" t="s">
        <v>35</v>
      </c>
      <c r="E13" s="26" t="s">
        <v>37</v>
      </c>
      <c r="F13" s="22"/>
      <c r="G13" s="16"/>
      <c r="I13" s="17">
        <v>4</v>
      </c>
      <c r="J13" s="19">
        <f t="shared" si="0"/>
        <v>3.999999999999998E-2</v>
      </c>
      <c r="K13" s="19">
        <f t="shared" si="1"/>
        <v>0.48999999999999994</v>
      </c>
      <c r="L13" s="18">
        <f t="shared" si="2"/>
        <v>9.0000000000000024E-2</v>
      </c>
    </row>
    <row r="14" spans="1:12" x14ac:dyDescent="0.25">
      <c r="A14" s="23"/>
      <c r="B14" s="28" t="s">
        <v>18</v>
      </c>
      <c r="C14" s="29" t="s">
        <v>34</v>
      </c>
      <c r="D14" s="30" t="s">
        <v>36</v>
      </c>
      <c r="E14" s="29" t="s">
        <v>38</v>
      </c>
      <c r="F14" s="22"/>
      <c r="G14" s="16"/>
      <c r="I14" s="17">
        <v>5</v>
      </c>
      <c r="J14" s="19">
        <f t="shared" si="0"/>
        <v>0.15999999999999992</v>
      </c>
      <c r="K14" s="19">
        <f t="shared" si="1"/>
        <v>2.5600000000000005</v>
      </c>
      <c r="L14" s="18">
        <f t="shared" si="2"/>
        <v>0.16000000000000011</v>
      </c>
    </row>
    <row r="15" spans="1:12" x14ac:dyDescent="0.25">
      <c r="A15" s="23"/>
      <c r="B15" s="31">
        <v>1</v>
      </c>
      <c r="C15" s="32">
        <v>0.6</v>
      </c>
      <c r="D15" s="33">
        <v>0.3</v>
      </c>
      <c r="E15" s="32">
        <v>0.4</v>
      </c>
      <c r="F15" s="22"/>
      <c r="G15" s="16"/>
      <c r="I15" s="40" t="s">
        <v>14</v>
      </c>
      <c r="J15" s="43">
        <f>SUM(J10:J14)</f>
        <v>0.39999999999999991</v>
      </c>
      <c r="K15" s="43">
        <f>SUM(K10:K14)</f>
        <v>3.24</v>
      </c>
      <c r="L15" s="44">
        <f>SUM(L10:L14)</f>
        <v>0.30000000000000016</v>
      </c>
    </row>
    <row r="16" spans="1:12" x14ac:dyDescent="0.25">
      <c r="A16" s="23"/>
      <c r="B16" s="31">
        <v>2</v>
      </c>
      <c r="C16" s="32">
        <v>0.8</v>
      </c>
      <c r="D16" s="33">
        <v>0.5</v>
      </c>
      <c r="E16" s="32">
        <v>0.7</v>
      </c>
      <c r="F16" s="22"/>
      <c r="G16" s="16"/>
    </row>
    <row r="17" spans="1:9" x14ac:dyDescent="0.25">
      <c r="A17" s="23"/>
      <c r="B17" s="31">
        <v>3</v>
      </c>
      <c r="C17" s="32">
        <v>1</v>
      </c>
      <c r="D17" s="33">
        <v>1.1000000000000001</v>
      </c>
      <c r="E17" s="32">
        <v>1</v>
      </c>
      <c r="F17" s="22"/>
      <c r="G17" s="16"/>
      <c r="I17" t="s">
        <v>49</v>
      </c>
    </row>
    <row r="18" spans="1:9" x14ac:dyDescent="0.25">
      <c r="A18" s="23"/>
      <c r="B18" s="31">
        <v>4</v>
      </c>
      <c r="C18" s="32">
        <v>1.2</v>
      </c>
      <c r="D18" s="33">
        <v>1.9</v>
      </c>
      <c r="E18" s="32">
        <v>1.5</v>
      </c>
      <c r="F18" s="22"/>
      <c r="G18" s="16"/>
      <c r="I18" t="s">
        <v>50</v>
      </c>
    </row>
    <row r="19" spans="1:9" x14ac:dyDescent="0.25">
      <c r="A19" s="23"/>
      <c r="B19" s="28">
        <v>5</v>
      </c>
      <c r="C19" s="34">
        <v>1.4</v>
      </c>
      <c r="D19" s="35">
        <v>3</v>
      </c>
      <c r="E19" s="34">
        <v>1.8</v>
      </c>
      <c r="F19" s="22"/>
      <c r="G19" s="16"/>
    </row>
    <row r="20" spans="1:9" x14ac:dyDescent="0.25">
      <c r="A20" s="23"/>
      <c r="B20" s="22"/>
      <c r="C20" s="22"/>
      <c r="D20" s="22"/>
      <c r="E20" s="22"/>
      <c r="F20" s="22"/>
      <c r="G20" s="16"/>
    </row>
    <row r="21" spans="1:9" x14ac:dyDescent="0.25">
      <c r="A21" s="11" t="s">
        <v>7</v>
      </c>
      <c r="B21" s="22" t="s">
        <v>39</v>
      </c>
      <c r="C21" s="22"/>
      <c r="D21" s="22"/>
      <c r="E21" s="22"/>
      <c r="F21" s="22"/>
      <c r="G21" s="16"/>
    </row>
    <row r="22" spans="1:9" ht="15.75" thickBot="1" x14ac:dyDescent="0.3">
      <c r="A22" s="36"/>
      <c r="B22" s="37" t="s">
        <v>40</v>
      </c>
      <c r="C22" s="37"/>
      <c r="D22" s="37"/>
      <c r="E22" s="37"/>
      <c r="F22" s="37"/>
      <c r="G22" s="38"/>
    </row>
  </sheetData>
  <mergeCells count="1">
    <mergeCell ref="F1:G1"/>
  </mergeCells>
  <hyperlinks>
    <hyperlink ref="F1" location="TOC!A1" display="Return to TOC" xr:uid="{93C15427-0D16-4C14-8C16-0B885C5191E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41E93-10F4-426A-84D7-087859393FA9}">
  <dimension ref="A1:Q48"/>
  <sheetViews>
    <sheetView workbookViewId="0"/>
  </sheetViews>
  <sheetFormatPr defaultRowHeight="15" x14ac:dyDescent="0.25"/>
  <cols>
    <col min="1" max="1" width="13.28515625" bestFit="1" customWidth="1"/>
    <col min="2" max="2" width="31" customWidth="1"/>
    <col min="3" max="3" width="11.85546875" bestFit="1" customWidth="1"/>
    <col min="6" max="6" width="9.5703125" bestFit="1" customWidth="1"/>
    <col min="8" max="8" width="8.85546875" customWidth="1"/>
    <col min="9" max="9" width="4.28515625" customWidth="1"/>
    <col min="10" max="10" width="3.7109375" customWidth="1"/>
    <col min="11" max="11" width="10.85546875" customWidth="1"/>
    <col min="13" max="13" width="10.140625" bestFit="1" customWidth="1"/>
    <col min="14" max="14" width="10.28515625" bestFit="1" customWidth="1"/>
    <col min="16" max="16" width="10.85546875" bestFit="1" customWidth="1"/>
    <col min="18" max="18" width="10.140625" bestFit="1" customWidth="1"/>
    <col min="19" max="19" width="10.28515625" bestFit="1" customWidth="1"/>
  </cols>
  <sheetData>
    <row r="1" spans="1:14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80" t="s">
        <v>8</v>
      </c>
      <c r="I1" s="181"/>
      <c r="J1" s="7"/>
      <c r="K1" s="6" t="s">
        <v>9</v>
      </c>
    </row>
    <row r="2" spans="1:14" x14ac:dyDescent="0.25">
      <c r="A2" s="11" t="s">
        <v>4</v>
      </c>
      <c r="B2" s="20" t="s">
        <v>52</v>
      </c>
      <c r="C2" s="20"/>
      <c r="D2" s="20"/>
      <c r="E2" s="20"/>
      <c r="F2" s="20"/>
      <c r="G2" s="20"/>
      <c r="H2" s="20"/>
      <c r="I2" s="12"/>
      <c r="J2" t="s">
        <v>13</v>
      </c>
      <c r="K2" t="s">
        <v>41</v>
      </c>
    </row>
    <row r="3" spans="1:14" x14ac:dyDescent="0.25">
      <c r="A3" s="11" t="s">
        <v>5</v>
      </c>
      <c r="B3" s="20" t="s">
        <v>63</v>
      </c>
      <c r="C3" s="20"/>
      <c r="D3" s="20"/>
      <c r="E3" s="20"/>
      <c r="F3" s="20"/>
      <c r="G3" s="20"/>
      <c r="H3" s="20"/>
      <c r="I3" s="12"/>
      <c r="K3" t="s">
        <v>42</v>
      </c>
    </row>
    <row r="4" spans="1:14" x14ac:dyDescent="0.25">
      <c r="A4" s="13"/>
      <c r="B4" s="21"/>
      <c r="C4" s="21"/>
      <c r="D4" s="21"/>
      <c r="E4" s="21"/>
      <c r="F4" s="21"/>
      <c r="G4" s="21"/>
      <c r="H4" s="21"/>
      <c r="I4" s="14"/>
      <c r="K4" t="s">
        <v>43</v>
      </c>
    </row>
    <row r="5" spans="1:14" x14ac:dyDescent="0.25">
      <c r="A5" s="15" t="s">
        <v>6</v>
      </c>
      <c r="B5" s="20" t="s">
        <v>53</v>
      </c>
      <c r="C5" s="22"/>
      <c r="D5" s="22"/>
      <c r="E5" s="22"/>
      <c r="F5" s="22"/>
      <c r="G5" s="22"/>
      <c r="H5" s="22"/>
      <c r="I5" s="16"/>
      <c r="K5" t="s">
        <v>44</v>
      </c>
    </row>
    <row r="6" spans="1:14" x14ac:dyDescent="0.25">
      <c r="A6" s="23"/>
      <c r="B6" s="22"/>
      <c r="C6" s="22"/>
      <c r="D6" s="22"/>
      <c r="E6" s="22"/>
      <c r="F6" s="22"/>
      <c r="G6" s="22"/>
      <c r="H6" s="22"/>
      <c r="I6" s="16"/>
      <c r="K6" t="s">
        <v>68</v>
      </c>
    </row>
    <row r="7" spans="1:14" x14ac:dyDescent="0.25">
      <c r="A7" s="23"/>
      <c r="B7" s="20" t="s">
        <v>64</v>
      </c>
      <c r="C7" s="22"/>
      <c r="D7" s="22"/>
      <c r="E7" s="22"/>
      <c r="F7" s="22"/>
      <c r="G7" s="22"/>
      <c r="H7" s="22"/>
      <c r="I7" s="16"/>
    </row>
    <row r="8" spans="1:14" x14ac:dyDescent="0.25">
      <c r="A8" s="23"/>
      <c r="B8" s="68" t="s">
        <v>65</v>
      </c>
      <c r="C8" s="22"/>
      <c r="D8" s="22"/>
      <c r="E8" s="22"/>
      <c r="F8" s="22"/>
      <c r="G8" s="22"/>
      <c r="H8" s="22"/>
      <c r="I8" s="16"/>
      <c r="K8" s="75" t="s">
        <v>81</v>
      </c>
      <c r="L8" s="78" t="s">
        <v>69</v>
      </c>
      <c r="M8" s="78" t="s">
        <v>72</v>
      </c>
      <c r="N8" s="64" t="s">
        <v>73</v>
      </c>
    </row>
    <row r="9" spans="1:14" x14ac:dyDescent="0.25">
      <c r="A9" s="23"/>
      <c r="B9" s="68" t="s">
        <v>66</v>
      </c>
      <c r="C9" s="22"/>
      <c r="D9" s="22"/>
      <c r="E9" s="22"/>
      <c r="F9" s="22"/>
      <c r="G9" s="22"/>
      <c r="H9" s="22"/>
      <c r="I9" s="16"/>
      <c r="K9" s="65" t="s">
        <v>18</v>
      </c>
      <c r="L9" s="79" t="s">
        <v>70</v>
      </c>
      <c r="M9" s="79" t="s">
        <v>71</v>
      </c>
      <c r="N9" s="77" t="s">
        <v>71</v>
      </c>
    </row>
    <row r="10" spans="1:14" x14ac:dyDescent="0.25">
      <c r="A10" s="23"/>
      <c r="B10" s="22"/>
      <c r="C10" s="22"/>
      <c r="D10" s="22"/>
      <c r="E10" s="22"/>
      <c r="F10" s="22"/>
      <c r="G10" s="22"/>
      <c r="H10" s="22"/>
      <c r="I10" s="16"/>
      <c r="K10" s="17">
        <v>1</v>
      </c>
      <c r="L10" s="80">
        <f>(1-H25)^2</f>
        <v>3.999999999999998E-2</v>
      </c>
      <c r="M10" s="80">
        <f>(G25-H25)^2</f>
        <v>2.2499999999999975E-2</v>
      </c>
      <c r="N10" s="76">
        <f>(F25-H25)^2</f>
        <v>0</v>
      </c>
    </row>
    <row r="11" spans="1:14" x14ac:dyDescent="0.25">
      <c r="A11" s="23"/>
      <c r="B11" s="20" t="s">
        <v>94</v>
      </c>
      <c r="C11" s="22"/>
      <c r="D11" s="22"/>
      <c r="E11" s="22"/>
      <c r="F11" s="22"/>
      <c r="G11" s="22"/>
      <c r="H11" s="22"/>
      <c r="I11" s="16"/>
      <c r="K11" s="17">
        <v>2</v>
      </c>
      <c r="L11" s="80">
        <f t="shared" ref="L11:L14" si="0">(1-H26)^2</f>
        <v>3.999999999999998E-2</v>
      </c>
      <c r="M11" s="80">
        <f t="shared" ref="M11:M14" si="1">(G26-H26)^2</f>
        <v>2.2499999999999975E-2</v>
      </c>
      <c r="N11" s="76">
        <f t="shared" ref="N11:N14" si="2">(F26-H26)^2</f>
        <v>0</v>
      </c>
    </row>
    <row r="12" spans="1:14" x14ac:dyDescent="0.25">
      <c r="A12" s="23"/>
      <c r="B12" s="20" t="s">
        <v>91</v>
      </c>
      <c r="C12" s="22"/>
      <c r="D12" s="22"/>
      <c r="E12" s="22"/>
      <c r="F12" s="22"/>
      <c r="G12" s="22"/>
      <c r="H12" s="22"/>
      <c r="I12" s="16"/>
      <c r="K12" s="17">
        <v>3</v>
      </c>
      <c r="L12" s="80">
        <f t="shared" si="0"/>
        <v>3.999999999999998E-2</v>
      </c>
      <c r="M12" s="80">
        <f t="shared" si="1"/>
        <v>2.2499999999999975E-2</v>
      </c>
      <c r="N12" s="76">
        <f t="shared" si="2"/>
        <v>2.2499999999999975E-2</v>
      </c>
    </row>
    <row r="13" spans="1:14" x14ac:dyDescent="0.25">
      <c r="A13" s="23"/>
      <c r="B13" s="22"/>
      <c r="C13" s="22"/>
      <c r="D13" s="22"/>
      <c r="E13" s="22"/>
      <c r="F13" s="22"/>
      <c r="G13" s="22"/>
      <c r="H13" s="22"/>
      <c r="I13" s="16"/>
      <c r="K13" s="17">
        <v>4</v>
      </c>
      <c r="L13" s="80">
        <f t="shared" si="0"/>
        <v>3.999999999999998E-2</v>
      </c>
      <c r="M13" s="80">
        <f t="shared" si="1"/>
        <v>0</v>
      </c>
      <c r="N13" s="76">
        <f t="shared" si="2"/>
        <v>9.9999999999999742E-3</v>
      </c>
    </row>
    <row r="14" spans="1:14" x14ac:dyDescent="0.25">
      <c r="A14" s="23"/>
      <c r="B14" s="66" t="s">
        <v>92</v>
      </c>
      <c r="C14" s="24"/>
      <c r="D14" s="24"/>
      <c r="E14" s="24"/>
      <c r="F14" s="24"/>
      <c r="G14" s="24"/>
      <c r="H14" s="24"/>
      <c r="I14" s="16"/>
      <c r="K14" s="17">
        <v>5</v>
      </c>
      <c r="L14" s="80">
        <f t="shared" si="0"/>
        <v>3.999999999999998E-2</v>
      </c>
      <c r="M14" s="80">
        <f t="shared" si="1"/>
        <v>0</v>
      </c>
      <c r="N14" s="76">
        <f t="shared" si="2"/>
        <v>2.5000000000000044E-3</v>
      </c>
    </row>
    <row r="15" spans="1:14" x14ac:dyDescent="0.25">
      <c r="A15" s="23"/>
      <c r="B15" s="22"/>
      <c r="C15" s="53" t="s">
        <v>56</v>
      </c>
      <c r="D15" s="54" t="s">
        <v>20</v>
      </c>
      <c r="E15" s="54" t="s">
        <v>21</v>
      </c>
      <c r="F15" s="54" t="s">
        <v>22</v>
      </c>
      <c r="G15" s="54" t="s">
        <v>23</v>
      </c>
      <c r="H15" s="55" t="s">
        <v>24</v>
      </c>
      <c r="I15" s="16"/>
      <c r="K15" s="40" t="s">
        <v>74</v>
      </c>
      <c r="L15" s="81">
        <f>SUM(L10:L14)</f>
        <v>0.1999999999999999</v>
      </c>
      <c r="M15" s="81">
        <f>SUM(M10:M14)</f>
        <v>6.7499999999999921E-2</v>
      </c>
      <c r="N15" s="84">
        <f>SUM(N10:N14)</f>
        <v>3.4999999999999948E-2</v>
      </c>
    </row>
    <row r="16" spans="1:14" x14ac:dyDescent="0.25">
      <c r="A16" s="23"/>
      <c r="B16" s="50" t="s">
        <v>54</v>
      </c>
      <c r="C16" s="31">
        <v>3.0000000000000001E-3</v>
      </c>
      <c r="D16" s="61">
        <v>5.0000000000000001E-3</v>
      </c>
      <c r="E16" s="61">
        <v>7.4999999999999997E-2</v>
      </c>
      <c r="F16" s="69">
        <v>0.34</v>
      </c>
      <c r="G16" s="69">
        <v>1</v>
      </c>
      <c r="H16" s="56">
        <v>4.5999999999999996</v>
      </c>
      <c r="I16" s="16"/>
    </row>
    <row r="17" spans="1:17" x14ac:dyDescent="0.25">
      <c r="A17" s="23"/>
      <c r="B17" s="51" t="s">
        <v>55</v>
      </c>
      <c r="C17" s="31">
        <v>85</v>
      </c>
      <c r="D17" s="61">
        <v>200</v>
      </c>
      <c r="E17" s="61">
        <v>40</v>
      </c>
      <c r="F17" s="61">
        <v>3</v>
      </c>
      <c r="G17" s="61">
        <v>1</v>
      </c>
      <c r="H17" s="46">
        <v>0.1</v>
      </c>
      <c r="I17" s="16"/>
      <c r="K17" t="s">
        <v>99</v>
      </c>
    </row>
    <row r="18" spans="1:17" x14ac:dyDescent="0.25">
      <c r="A18" s="23"/>
      <c r="B18" s="52" t="s">
        <v>93</v>
      </c>
      <c r="C18" s="47">
        <v>0.13</v>
      </c>
      <c r="D18" s="48">
        <v>7.0000000000000007E-2</v>
      </c>
      <c r="E18" s="48">
        <v>0.63</v>
      </c>
      <c r="F18" s="48">
        <v>0.95</v>
      </c>
      <c r="G18" s="48">
        <v>1</v>
      </c>
      <c r="H18" s="49">
        <v>1</v>
      </c>
      <c r="I18" s="16"/>
    </row>
    <row r="19" spans="1:17" x14ac:dyDescent="0.25">
      <c r="A19" s="23"/>
      <c r="B19" s="22"/>
      <c r="C19" s="22"/>
      <c r="D19" s="22"/>
      <c r="E19" s="22"/>
      <c r="F19" s="22"/>
      <c r="G19" s="22"/>
      <c r="H19" s="22"/>
      <c r="I19" s="16"/>
      <c r="J19" t="s">
        <v>82</v>
      </c>
      <c r="K19" t="s">
        <v>104</v>
      </c>
    </row>
    <row r="20" spans="1:17" x14ac:dyDescent="0.25">
      <c r="A20" s="23"/>
      <c r="B20" s="50" t="s">
        <v>57</v>
      </c>
      <c r="C20" s="45">
        <v>4.0000000000000002E-4</v>
      </c>
      <c r="D20" s="22"/>
      <c r="E20" s="22"/>
      <c r="F20" s="22"/>
      <c r="G20" s="22"/>
      <c r="H20" s="22"/>
      <c r="I20" s="16"/>
      <c r="K20" t="s">
        <v>83</v>
      </c>
    </row>
    <row r="21" spans="1:17" x14ac:dyDescent="0.25">
      <c r="A21" s="23"/>
      <c r="B21" s="57" t="s">
        <v>58</v>
      </c>
      <c r="C21" s="59">
        <v>12000</v>
      </c>
      <c r="D21" s="22"/>
      <c r="E21" s="22"/>
      <c r="F21" s="22"/>
      <c r="G21" s="22"/>
      <c r="H21" s="22"/>
      <c r="I21" s="16"/>
    </row>
    <row r="22" spans="1:17" x14ac:dyDescent="0.25">
      <c r="A22" s="23"/>
      <c r="B22" s="22"/>
      <c r="C22" s="22"/>
      <c r="D22" s="22"/>
      <c r="E22" s="22"/>
      <c r="F22" s="22"/>
      <c r="G22" s="22"/>
      <c r="H22" s="22"/>
      <c r="I22" s="16"/>
      <c r="K22" t="s">
        <v>102</v>
      </c>
    </row>
    <row r="23" spans="1:17" x14ac:dyDescent="0.25">
      <c r="A23" s="23"/>
      <c r="B23" s="66" t="s">
        <v>19</v>
      </c>
      <c r="C23" s="24" t="s">
        <v>79</v>
      </c>
      <c r="D23" s="24"/>
      <c r="E23" s="24"/>
      <c r="F23" s="24" t="s">
        <v>80</v>
      </c>
      <c r="G23" s="24"/>
      <c r="H23" s="24"/>
      <c r="I23" s="16"/>
      <c r="K23">
        <f>C16</f>
        <v>3.0000000000000001E-3</v>
      </c>
      <c r="L23" t="s">
        <v>54</v>
      </c>
    </row>
    <row r="24" spans="1:17" x14ac:dyDescent="0.25">
      <c r="A24" s="23"/>
      <c r="B24" s="67" t="s">
        <v>18</v>
      </c>
      <c r="C24" s="55" t="s">
        <v>75</v>
      </c>
      <c r="D24" s="71" t="s">
        <v>76</v>
      </c>
      <c r="E24" s="67" t="s">
        <v>77</v>
      </c>
      <c r="F24" s="55" t="s">
        <v>75</v>
      </c>
      <c r="G24" s="71" t="s">
        <v>76</v>
      </c>
      <c r="H24" s="55" t="s">
        <v>77</v>
      </c>
      <c r="I24" s="16"/>
      <c r="K24">
        <f>C17</f>
        <v>85</v>
      </c>
      <c r="L24" t="s">
        <v>55</v>
      </c>
    </row>
    <row r="25" spans="1:17" x14ac:dyDescent="0.25">
      <c r="A25" s="23"/>
      <c r="B25" s="72">
        <v>1</v>
      </c>
      <c r="C25" s="73">
        <v>0.8</v>
      </c>
      <c r="D25" s="32">
        <v>0.8</v>
      </c>
      <c r="E25" s="74">
        <v>0.8</v>
      </c>
      <c r="F25" s="73">
        <v>0.8</v>
      </c>
      <c r="G25" s="32">
        <v>0.95</v>
      </c>
      <c r="H25" s="73">
        <v>0.8</v>
      </c>
      <c r="I25" s="16"/>
      <c r="K25">
        <f>K24*K23</f>
        <v>0.255</v>
      </c>
      <c r="L25" t="s">
        <v>84</v>
      </c>
    </row>
    <row r="26" spans="1:17" x14ac:dyDescent="0.25">
      <c r="A26" s="23"/>
      <c r="B26" s="72">
        <v>2</v>
      </c>
      <c r="C26" s="73">
        <v>0.85</v>
      </c>
      <c r="D26" s="32">
        <v>0.85</v>
      </c>
      <c r="E26" s="74">
        <v>0.9</v>
      </c>
      <c r="F26" s="73">
        <v>0.8</v>
      </c>
      <c r="G26" s="32">
        <v>0.95</v>
      </c>
      <c r="H26" s="73">
        <v>0.8</v>
      </c>
      <c r="I26" s="16"/>
      <c r="K26">
        <f>K25*(1-C18)</f>
        <v>0.22184999999999999</v>
      </c>
      <c r="L26" t="s">
        <v>85</v>
      </c>
    </row>
    <row r="27" spans="1:17" x14ac:dyDescent="0.25">
      <c r="A27" s="23"/>
      <c r="B27" s="72">
        <v>3</v>
      </c>
      <c r="C27" s="73">
        <v>0.9</v>
      </c>
      <c r="D27" s="32">
        <v>0.9</v>
      </c>
      <c r="E27" s="74">
        <v>0.95</v>
      </c>
      <c r="F27" s="73">
        <v>0.95</v>
      </c>
      <c r="G27" s="32">
        <v>0.95</v>
      </c>
      <c r="H27" s="73">
        <v>0.8</v>
      </c>
      <c r="I27" s="16"/>
    </row>
    <row r="28" spans="1:17" x14ac:dyDescent="0.25">
      <c r="A28" s="23"/>
      <c r="B28" s="72">
        <v>4</v>
      </c>
      <c r="C28" s="73">
        <v>1.1000000000000001</v>
      </c>
      <c r="D28" s="32">
        <v>0.95</v>
      </c>
      <c r="E28" s="74">
        <v>0.95</v>
      </c>
      <c r="F28" s="73">
        <v>1.1000000000000001</v>
      </c>
      <c r="G28" s="32">
        <v>1.2</v>
      </c>
      <c r="H28" s="73">
        <v>1.2</v>
      </c>
      <c r="I28" s="16"/>
      <c r="K28" t="s">
        <v>100</v>
      </c>
    </row>
    <row r="29" spans="1:17" x14ac:dyDescent="0.25">
      <c r="A29" s="23"/>
      <c r="B29" s="72">
        <v>5</v>
      </c>
      <c r="C29" s="73">
        <v>1.1499999999999999</v>
      </c>
      <c r="D29" s="32">
        <v>1.1000000000000001</v>
      </c>
      <c r="E29" s="74">
        <v>1.05</v>
      </c>
      <c r="F29" s="73">
        <v>1.1499999999999999</v>
      </c>
      <c r="G29" s="32">
        <v>1.2</v>
      </c>
      <c r="H29" s="73">
        <v>1.2</v>
      </c>
      <c r="I29" s="16"/>
      <c r="K29" t="s">
        <v>101</v>
      </c>
      <c r="Q29" s="63">
        <f>F26</f>
        <v>0.8</v>
      </c>
    </row>
    <row r="30" spans="1:17" x14ac:dyDescent="0.25">
      <c r="A30" s="23"/>
      <c r="B30" s="67" t="s">
        <v>78</v>
      </c>
      <c r="C30" s="85">
        <v>1</v>
      </c>
      <c r="D30" s="86">
        <v>1</v>
      </c>
      <c r="E30" s="87">
        <v>1</v>
      </c>
      <c r="F30" s="85">
        <v>1</v>
      </c>
      <c r="G30" s="86">
        <v>1</v>
      </c>
      <c r="H30" s="85">
        <v>1</v>
      </c>
      <c r="I30" s="16"/>
      <c r="K30" t="s">
        <v>86</v>
      </c>
    </row>
    <row r="31" spans="1:17" x14ac:dyDescent="0.25">
      <c r="A31" s="23"/>
      <c r="B31" s="22"/>
      <c r="C31" s="22"/>
      <c r="D31" s="22"/>
      <c r="E31" s="22"/>
      <c r="F31" s="22"/>
      <c r="G31" s="22"/>
      <c r="H31" s="22"/>
      <c r="I31" s="16"/>
      <c r="K31" t="s">
        <v>87</v>
      </c>
    </row>
    <row r="32" spans="1:17" x14ac:dyDescent="0.25">
      <c r="A32" s="23"/>
      <c r="B32" s="22" t="s">
        <v>97</v>
      </c>
      <c r="C32" s="22"/>
      <c r="D32" s="22"/>
      <c r="E32" s="22"/>
      <c r="F32" s="22"/>
      <c r="G32" s="22"/>
      <c r="H32" s="22"/>
      <c r="I32" s="16"/>
      <c r="K32">
        <f>Q29*D16*D17*(1-D18)</f>
        <v>0.74399999999999999</v>
      </c>
      <c r="L32" t="s">
        <v>85</v>
      </c>
    </row>
    <row r="33" spans="1:12" x14ac:dyDescent="0.25">
      <c r="A33" s="23"/>
      <c r="B33" s="22" t="s">
        <v>98</v>
      </c>
      <c r="C33" s="22"/>
      <c r="D33" s="22"/>
      <c r="E33" s="22"/>
      <c r="F33" s="22"/>
      <c r="G33" s="22"/>
      <c r="H33" s="22"/>
      <c r="I33" s="16"/>
    </row>
    <row r="34" spans="1:12" x14ac:dyDescent="0.25">
      <c r="A34" s="23"/>
      <c r="B34" s="22" t="s">
        <v>95</v>
      </c>
      <c r="C34" s="22"/>
      <c r="D34" s="22"/>
      <c r="E34" s="22"/>
      <c r="F34" s="22"/>
      <c r="G34" s="22"/>
      <c r="H34" s="22"/>
      <c r="I34" s="16"/>
      <c r="K34" t="s">
        <v>88</v>
      </c>
    </row>
    <row r="35" spans="1:12" x14ac:dyDescent="0.25">
      <c r="A35" s="23"/>
      <c r="B35" s="22"/>
      <c r="C35" s="22"/>
      <c r="D35" s="22"/>
      <c r="E35" s="22"/>
      <c r="F35" s="22"/>
      <c r="G35" s="22"/>
      <c r="H35" s="22"/>
      <c r="I35" s="16"/>
      <c r="K35">
        <f>E16</f>
        <v>7.4999999999999997E-2</v>
      </c>
      <c r="L35" t="s">
        <v>54</v>
      </c>
    </row>
    <row r="36" spans="1:12" x14ac:dyDescent="0.25">
      <c r="A36" s="11" t="s">
        <v>7</v>
      </c>
      <c r="B36" s="22" t="s">
        <v>67</v>
      </c>
      <c r="C36" s="22"/>
      <c r="D36" s="22"/>
      <c r="E36" s="22"/>
      <c r="F36" s="22"/>
      <c r="G36" s="22"/>
      <c r="H36" s="22"/>
      <c r="I36" s="16"/>
      <c r="K36">
        <f>E17</f>
        <v>40</v>
      </c>
      <c r="L36" t="s">
        <v>55</v>
      </c>
    </row>
    <row r="37" spans="1:12" x14ac:dyDescent="0.25">
      <c r="A37" s="23"/>
      <c r="B37" s="22" t="s">
        <v>96</v>
      </c>
      <c r="C37" s="22"/>
      <c r="D37" s="22"/>
      <c r="E37" s="22"/>
      <c r="F37" s="22"/>
      <c r="G37" s="22"/>
      <c r="H37" s="22"/>
      <c r="I37" s="16"/>
      <c r="K37">
        <f>K36*K35</f>
        <v>3</v>
      </c>
      <c r="L37" t="s">
        <v>84</v>
      </c>
    </row>
    <row r="38" spans="1:12" x14ac:dyDescent="0.25">
      <c r="A38" s="23"/>
      <c r="B38" s="22"/>
      <c r="C38" s="22"/>
      <c r="D38" s="22"/>
      <c r="E38" s="22"/>
      <c r="F38" s="22"/>
      <c r="G38" s="22"/>
      <c r="H38" s="22"/>
      <c r="I38" s="16"/>
      <c r="K38">
        <f>K37*(1-E18)</f>
        <v>1.1099999999999999</v>
      </c>
      <c r="L38" t="s">
        <v>85</v>
      </c>
    </row>
    <row r="39" spans="1:12" x14ac:dyDescent="0.25">
      <c r="A39" s="23"/>
      <c r="B39" s="22" t="s">
        <v>59</v>
      </c>
      <c r="C39" s="22"/>
      <c r="D39" s="22"/>
      <c r="E39" s="22"/>
      <c r="F39" s="22"/>
      <c r="G39" s="22"/>
      <c r="H39" s="22"/>
      <c r="I39" s="16"/>
    </row>
    <row r="40" spans="1:12" x14ac:dyDescent="0.25">
      <c r="A40" s="23"/>
      <c r="B40" s="22" t="s">
        <v>62</v>
      </c>
      <c r="C40" s="22"/>
      <c r="D40" s="22"/>
      <c r="E40" s="22"/>
      <c r="F40" s="22"/>
      <c r="G40" s="22"/>
      <c r="H40" s="22"/>
      <c r="I40" s="16"/>
      <c r="K40" t="s">
        <v>103</v>
      </c>
    </row>
    <row r="41" spans="1:12" x14ac:dyDescent="0.25">
      <c r="A41" s="23"/>
      <c r="B41" s="60" t="s">
        <v>60</v>
      </c>
      <c r="C41" s="58">
        <v>200000</v>
      </c>
      <c r="D41" s="22"/>
      <c r="E41" s="22"/>
      <c r="F41" s="70"/>
      <c r="G41" s="22"/>
      <c r="H41" s="22"/>
      <c r="I41" s="16"/>
      <c r="K41" s="62">
        <f>F16</f>
        <v>0.34</v>
      </c>
      <c r="L41" t="s">
        <v>54</v>
      </c>
    </row>
    <row r="42" spans="1:12" x14ac:dyDescent="0.25">
      <c r="A42" s="23"/>
      <c r="B42" s="57" t="s">
        <v>61</v>
      </c>
      <c r="C42" s="59">
        <v>10000000</v>
      </c>
      <c r="D42" s="22"/>
      <c r="E42" s="22"/>
      <c r="F42" s="70"/>
      <c r="G42" s="22"/>
      <c r="H42" s="22"/>
      <c r="I42" s="16"/>
      <c r="K42">
        <f>F17</f>
        <v>3</v>
      </c>
      <c r="L42" t="s">
        <v>55</v>
      </c>
    </row>
    <row r="43" spans="1:12" ht="15.75" thickBot="1" x14ac:dyDescent="0.3">
      <c r="A43" s="36"/>
      <c r="B43" s="37"/>
      <c r="C43" s="37"/>
      <c r="D43" s="37"/>
      <c r="E43" s="37"/>
      <c r="F43" s="37"/>
      <c r="G43" s="37"/>
      <c r="H43" s="37"/>
      <c r="I43" s="38"/>
      <c r="K43">
        <f>K42*K41</f>
        <v>1.02</v>
      </c>
      <c r="L43" t="s">
        <v>84</v>
      </c>
    </row>
    <row r="44" spans="1:12" x14ac:dyDescent="0.25">
      <c r="K44">
        <f>K43*(1-F18)</f>
        <v>5.1000000000000045E-2</v>
      </c>
      <c r="L44" t="s">
        <v>85</v>
      </c>
    </row>
    <row r="46" spans="1:12" x14ac:dyDescent="0.25">
      <c r="K46" s="82">
        <f>C21*C20</f>
        <v>4.8</v>
      </c>
      <c r="L46" t="s">
        <v>89</v>
      </c>
    </row>
    <row r="48" spans="1:12" x14ac:dyDescent="0.25">
      <c r="K48" s="83">
        <f>SUM(K26,K32,K38,K44)*K46*C42/100</f>
        <v>1020888</v>
      </c>
      <c r="L48" t="s">
        <v>90</v>
      </c>
    </row>
  </sheetData>
  <sortState xmlns:xlrd2="http://schemas.microsoft.com/office/spreadsheetml/2017/richdata2" ref="E26:E29">
    <sortCondition ref="E26:E29"/>
  </sortState>
  <mergeCells count="1">
    <mergeCell ref="H1:I1"/>
  </mergeCells>
  <hyperlinks>
    <hyperlink ref="H1" location="TOC!A1" display="Return to TOC" xr:uid="{04C48B21-57FD-45D0-BA45-A0DC0D87C8B5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9614F-5909-4677-A2C7-7A2207289C14}">
  <dimension ref="A1:K31"/>
  <sheetViews>
    <sheetView workbookViewId="0"/>
  </sheetViews>
  <sheetFormatPr defaultRowHeight="15" x14ac:dyDescent="0.25"/>
  <cols>
    <col min="1" max="1" width="14" bestFit="1" customWidth="1"/>
    <col min="3" max="5" width="11.5703125" customWidth="1"/>
    <col min="10" max="10" width="3.7109375" customWidth="1"/>
  </cols>
  <sheetData>
    <row r="1" spans="1:11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80" t="s">
        <v>8</v>
      </c>
      <c r="I1" s="181"/>
      <c r="J1" s="7"/>
      <c r="K1" s="6" t="s">
        <v>9</v>
      </c>
    </row>
    <row r="2" spans="1:11" x14ac:dyDescent="0.25">
      <c r="A2" s="11" t="s">
        <v>4</v>
      </c>
      <c r="B2" s="20" t="s">
        <v>105</v>
      </c>
      <c r="C2" s="20"/>
      <c r="D2" s="20"/>
      <c r="E2" s="20"/>
      <c r="F2" s="20"/>
      <c r="G2" s="20"/>
      <c r="H2" s="20"/>
      <c r="I2" s="12"/>
      <c r="J2" t="s">
        <v>13</v>
      </c>
      <c r="K2" t="s">
        <v>127</v>
      </c>
    </row>
    <row r="3" spans="1:11" x14ac:dyDescent="0.25">
      <c r="A3" s="11" t="s">
        <v>5</v>
      </c>
      <c r="B3" s="20" t="s">
        <v>106</v>
      </c>
      <c r="C3" s="20"/>
      <c r="D3" s="20"/>
      <c r="E3" s="20"/>
      <c r="F3" s="20"/>
      <c r="G3" s="20"/>
      <c r="H3" s="20"/>
      <c r="I3" s="12"/>
      <c r="K3" t="s">
        <v>128</v>
      </c>
    </row>
    <row r="4" spans="1:11" x14ac:dyDescent="0.25">
      <c r="A4" s="13"/>
      <c r="B4" s="21"/>
      <c r="C4" s="21"/>
      <c r="D4" s="21"/>
      <c r="E4" s="21"/>
      <c r="F4" s="21"/>
      <c r="G4" s="21"/>
      <c r="H4" s="21"/>
      <c r="I4" s="14"/>
    </row>
    <row r="5" spans="1:11" x14ac:dyDescent="0.25">
      <c r="A5" s="15" t="s">
        <v>6</v>
      </c>
      <c r="B5" s="20" t="s">
        <v>107</v>
      </c>
      <c r="C5" s="22"/>
      <c r="D5" s="22"/>
      <c r="E5" s="22"/>
      <c r="F5" s="22"/>
      <c r="G5" s="22"/>
      <c r="H5" s="22"/>
      <c r="I5" s="16"/>
      <c r="J5" t="s">
        <v>82</v>
      </c>
      <c r="K5" t="s">
        <v>129</v>
      </c>
    </row>
    <row r="6" spans="1:11" x14ac:dyDescent="0.25">
      <c r="A6" s="23"/>
      <c r="B6" s="20" t="s">
        <v>108</v>
      </c>
      <c r="C6" s="22"/>
      <c r="D6" s="22"/>
      <c r="E6" s="22"/>
      <c r="F6" s="22"/>
      <c r="G6" s="22"/>
      <c r="H6" s="22"/>
      <c r="I6" s="16"/>
      <c r="K6" t="s">
        <v>130</v>
      </c>
    </row>
    <row r="7" spans="1:11" x14ac:dyDescent="0.25">
      <c r="A7" s="23"/>
      <c r="B7" s="20" t="s">
        <v>109</v>
      </c>
      <c r="C7" s="22"/>
      <c r="D7" s="22"/>
      <c r="E7" s="22"/>
      <c r="F7" s="22"/>
      <c r="G7" s="22"/>
      <c r="H7" s="22"/>
      <c r="I7" s="16"/>
      <c r="K7" t="s">
        <v>131</v>
      </c>
    </row>
    <row r="8" spans="1:11" x14ac:dyDescent="0.25">
      <c r="A8" s="23"/>
      <c r="B8" s="22"/>
      <c r="C8" s="22"/>
      <c r="D8" s="22"/>
      <c r="E8" s="22"/>
      <c r="F8" s="22"/>
      <c r="G8" s="22"/>
      <c r="H8" s="22"/>
      <c r="I8" s="16"/>
    </row>
    <row r="9" spans="1:11" x14ac:dyDescent="0.25">
      <c r="A9" s="23"/>
      <c r="B9" s="20" t="s">
        <v>110</v>
      </c>
      <c r="C9" s="22"/>
      <c r="D9" s="22"/>
      <c r="E9" s="22"/>
      <c r="F9" s="22"/>
      <c r="G9" s="22"/>
      <c r="H9" s="22"/>
      <c r="I9" s="16"/>
      <c r="J9" t="s">
        <v>132</v>
      </c>
      <c r="K9" t="s">
        <v>133</v>
      </c>
    </row>
    <row r="10" spans="1:11" x14ac:dyDescent="0.25">
      <c r="A10" s="23"/>
      <c r="B10" s="20" t="s">
        <v>111</v>
      </c>
      <c r="C10" s="22"/>
      <c r="D10" s="22"/>
      <c r="E10" s="22"/>
      <c r="F10" s="22"/>
      <c r="G10" s="22"/>
      <c r="H10" s="22"/>
      <c r="I10" s="16"/>
      <c r="K10" t="s">
        <v>134</v>
      </c>
    </row>
    <row r="11" spans="1:11" x14ac:dyDescent="0.25">
      <c r="A11" s="23"/>
      <c r="B11" s="22"/>
      <c r="C11" s="22"/>
      <c r="D11" s="22"/>
      <c r="E11" s="22"/>
      <c r="F11" s="22"/>
      <c r="G11" s="22"/>
      <c r="H11" s="22"/>
      <c r="I11" s="16"/>
      <c r="K11" t="s">
        <v>135</v>
      </c>
    </row>
    <row r="12" spans="1:11" x14ac:dyDescent="0.25">
      <c r="A12" s="23"/>
      <c r="B12" s="66" t="s">
        <v>112</v>
      </c>
      <c r="C12" s="88"/>
      <c r="D12" s="88"/>
      <c r="E12" s="88"/>
      <c r="F12" s="22"/>
      <c r="G12" s="22"/>
      <c r="H12" s="22"/>
      <c r="I12" s="16"/>
      <c r="K12" t="s">
        <v>136</v>
      </c>
    </row>
    <row r="13" spans="1:11" x14ac:dyDescent="0.25">
      <c r="A13" s="23"/>
      <c r="B13" s="92" t="s">
        <v>69</v>
      </c>
      <c r="C13" s="90" t="s">
        <v>113</v>
      </c>
      <c r="D13" s="90"/>
      <c r="E13" s="91"/>
      <c r="F13" s="22"/>
      <c r="G13" s="22"/>
      <c r="H13" s="22"/>
      <c r="I13" s="16"/>
      <c r="K13" t="s">
        <v>137</v>
      </c>
    </row>
    <row r="14" spans="1:11" x14ac:dyDescent="0.25">
      <c r="A14" s="23"/>
      <c r="B14" s="94" t="s">
        <v>70</v>
      </c>
      <c r="C14" s="30" t="s">
        <v>114</v>
      </c>
      <c r="D14" s="30" t="s">
        <v>72</v>
      </c>
      <c r="E14" s="89" t="s">
        <v>73</v>
      </c>
      <c r="F14" s="22"/>
      <c r="G14" s="22"/>
      <c r="H14" s="22"/>
      <c r="I14" s="16"/>
      <c r="K14" t="s">
        <v>138</v>
      </c>
    </row>
    <row r="15" spans="1:11" x14ac:dyDescent="0.25">
      <c r="A15" s="23"/>
      <c r="B15" s="93" t="s">
        <v>115</v>
      </c>
      <c r="C15" s="61">
        <v>100</v>
      </c>
      <c r="D15" s="61">
        <v>90</v>
      </c>
      <c r="E15" s="46">
        <v>80</v>
      </c>
      <c r="F15" s="22"/>
      <c r="G15" s="22"/>
      <c r="H15" s="22"/>
      <c r="I15" s="16"/>
    </row>
    <row r="16" spans="1:11" x14ac:dyDescent="0.25">
      <c r="A16" s="23"/>
      <c r="B16" s="93" t="s">
        <v>116</v>
      </c>
      <c r="C16" s="61">
        <v>110</v>
      </c>
      <c r="D16" s="61">
        <v>70</v>
      </c>
      <c r="E16" s="46">
        <v>105</v>
      </c>
      <c r="F16" s="22"/>
      <c r="G16" s="22"/>
      <c r="H16" s="22"/>
      <c r="I16" s="16"/>
      <c r="J16" t="s">
        <v>139</v>
      </c>
      <c r="K16" t="s">
        <v>140</v>
      </c>
    </row>
    <row r="17" spans="1:11" x14ac:dyDescent="0.25">
      <c r="A17" s="23"/>
      <c r="B17" s="94" t="s">
        <v>117</v>
      </c>
      <c r="C17" s="30">
        <v>90</v>
      </c>
      <c r="D17" s="30">
        <v>115</v>
      </c>
      <c r="E17" s="89">
        <v>75</v>
      </c>
      <c r="F17" s="22"/>
      <c r="G17" s="22"/>
      <c r="H17" s="22"/>
      <c r="I17" s="16"/>
      <c r="K17" t="s">
        <v>141</v>
      </c>
    </row>
    <row r="18" spans="1:11" x14ac:dyDescent="0.25">
      <c r="A18" s="23"/>
      <c r="B18" s="22"/>
      <c r="C18" s="22"/>
      <c r="D18" s="22"/>
      <c r="E18" s="22"/>
      <c r="F18" s="22"/>
      <c r="G18" s="22"/>
      <c r="H18" s="22"/>
      <c r="I18" s="16"/>
      <c r="K18" t="s">
        <v>142</v>
      </c>
    </row>
    <row r="19" spans="1:11" x14ac:dyDescent="0.25">
      <c r="A19" s="11" t="s">
        <v>7</v>
      </c>
      <c r="B19" s="20" t="s">
        <v>118</v>
      </c>
      <c r="C19" s="22"/>
      <c r="D19" s="22"/>
      <c r="E19" s="22"/>
      <c r="F19" s="22"/>
      <c r="G19" s="22"/>
      <c r="H19" s="22"/>
      <c r="I19" s="16"/>
      <c r="K19" t="s">
        <v>143</v>
      </c>
    </row>
    <row r="20" spans="1:11" x14ac:dyDescent="0.25">
      <c r="A20" s="23"/>
      <c r="B20" s="22"/>
      <c r="C20" s="22"/>
      <c r="D20" s="22"/>
      <c r="E20" s="22"/>
      <c r="F20" s="22"/>
      <c r="G20" s="22"/>
      <c r="H20" s="22"/>
      <c r="I20" s="16"/>
      <c r="K20" t="s">
        <v>144</v>
      </c>
    </row>
    <row r="21" spans="1:11" x14ac:dyDescent="0.25">
      <c r="A21" s="23"/>
      <c r="B21" s="20" t="s">
        <v>119</v>
      </c>
      <c r="C21" s="22"/>
      <c r="D21" s="22"/>
      <c r="E21" s="22"/>
      <c r="F21" s="22"/>
      <c r="G21" s="22"/>
      <c r="H21" s="22"/>
      <c r="I21" s="16"/>
      <c r="K21" t="s">
        <v>145</v>
      </c>
    </row>
    <row r="22" spans="1:11" x14ac:dyDescent="0.25">
      <c r="A22" s="23"/>
      <c r="B22" s="22" t="s">
        <v>120</v>
      </c>
      <c r="C22" s="22"/>
      <c r="D22" s="22"/>
      <c r="E22" s="22"/>
      <c r="F22" s="22"/>
      <c r="G22" s="22"/>
      <c r="H22" s="22"/>
      <c r="I22" s="16"/>
      <c r="K22" t="s">
        <v>146</v>
      </c>
    </row>
    <row r="23" spans="1:11" x14ac:dyDescent="0.25">
      <c r="A23" s="23"/>
      <c r="B23" s="22"/>
      <c r="C23" s="22"/>
      <c r="D23" s="22"/>
      <c r="E23" s="22"/>
      <c r="F23" s="22"/>
      <c r="G23" s="22"/>
      <c r="H23" s="22"/>
      <c r="I23" s="16"/>
      <c r="K23" t="s">
        <v>147</v>
      </c>
    </row>
    <row r="24" spans="1:11" x14ac:dyDescent="0.25">
      <c r="A24" s="23"/>
      <c r="B24" s="22" t="s">
        <v>121</v>
      </c>
      <c r="C24" s="22"/>
      <c r="D24" s="22"/>
      <c r="E24" s="22"/>
      <c r="F24" s="22"/>
      <c r="G24" s="22"/>
      <c r="H24" s="22"/>
      <c r="I24" s="16"/>
    </row>
    <row r="25" spans="1:11" x14ac:dyDescent="0.25">
      <c r="A25" s="23"/>
      <c r="B25" s="22" t="s">
        <v>122</v>
      </c>
      <c r="C25" s="22"/>
      <c r="D25" s="22"/>
      <c r="E25" s="22"/>
      <c r="F25" s="22"/>
      <c r="G25" s="22"/>
      <c r="H25" s="22"/>
      <c r="I25" s="16"/>
    </row>
    <row r="26" spans="1:11" x14ac:dyDescent="0.25">
      <c r="A26" s="23"/>
      <c r="B26" s="22"/>
      <c r="C26" s="22"/>
      <c r="D26" s="22"/>
      <c r="E26" s="22"/>
      <c r="F26" s="22"/>
      <c r="G26" s="22"/>
      <c r="H26" s="22"/>
      <c r="I26" s="16"/>
    </row>
    <row r="27" spans="1:11" x14ac:dyDescent="0.25">
      <c r="A27" s="23"/>
      <c r="B27" s="22" t="s">
        <v>123</v>
      </c>
      <c r="C27" s="22"/>
      <c r="D27" s="22"/>
      <c r="E27" s="22"/>
      <c r="F27" s="22"/>
      <c r="G27" s="22"/>
      <c r="H27" s="22"/>
      <c r="I27" s="16"/>
    </row>
    <row r="28" spans="1:11" x14ac:dyDescent="0.25">
      <c r="A28" s="23"/>
      <c r="B28" s="22" t="s">
        <v>124</v>
      </c>
      <c r="C28" s="22"/>
      <c r="D28" s="22"/>
      <c r="E28" s="22"/>
      <c r="F28" s="22"/>
      <c r="G28" s="22"/>
      <c r="H28" s="22"/>
      <c r="I28" s="16"/>
    </row>
    <row r="29" spans="1:11" x14ac:dyDescent="0.25">
      <c r="A29" s="23"/>
      <c r="B29" s="22" t="s">
        <v>125</v>
      </c>
      <c r="C29" s="22"/>
      <c r="D29" s="22"/>
      <c r="E29" s="22"/>
      <c r="F29" s="22"/>
      <c r="G29" s="22"/>
      <c r="H29" s="22"/>
      <c r="I29" s="16"/>
    </row>
    <row r="30" spans="1:11" x14ac:dyDescent="0.25">
      <c r="A30" s="23"/>
      <c r="B30" s="22" t="s">
        <v>126</v>
      </c>
      <c r="C30" s="22"/>
      <c r="D30" s="22"/>
      <c r="E30" s="22"/>
      <c r="F30" s="22"/>
      <c r="G30" s="22"/>
      <c r="H30" s="22"/>
      <c r="I30" s="16"/>
    </row>
    <row r="31" spans="1:11" ht="15.75" thickBot="1" x14ac:dyDescent="0.3">
      <c r="A31" s="36"/>
      <c r="B31" s="37"/>
      <c r="C31" s="37"/>
      <c r="D31" s="37"/>
      <c r="E31" s="37"/>
      <c r="F31" s="37"/>
      <c r="G31" s="37"/>
      <c r="H31" s="37"/>
      <c r="I31" s="38"/>
    </row>
  </sheetData>
  <mergeCells count="1">
    <mergeCell ref="H1:I1"/>
  </mergeCells>
  <hyperlinks>
    <hyperlink ref="H1" location="TOC!A1" display="Return to TOC" xr:uid="{09CD1CC8-F467-418C-85BF-9702002886A7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6E210-3F34-4FD4-ABD2-16E231C260FC}">
  <dimension ref="A1:K27"/>
  <sheetViews>
    <sheetView workbookViewId="0"/>
  </sheetViews>
  <sheetFormatPr defaultRowHeight="15" x14ac:dyDescent="0.25"/>
  <cols>
    <col min="1" max="1" width="14" bestFit="1" customWidth="1"/>
    <col min="2" max="3" width="10.28515625" customWidth="1"/>
    <col min="4" max="4" width="12.42578125" bestFit="1" customWidth="1"/>
    <col min="5" max="5" width="8.85546875" bestFit="1" customWidth="1"/>
    <col min="6" max="6" width="15" bestFit="1" customWidth="1"/>
    <col min="9" max="9" width="4.140625" customWidth="1"/>
    <col min="10" max="10" width="3.7109375" customWidth="1"/>
  </cols>
  <sheetData>
    <row r="1" spans="1:11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80" t="s">
        <v>8</v>
      </c>
      <c r="I1" s="181"/>
      <c r="J1" s="7"/>
      <c r="K1" s="6" t="s">
        <v>9</v>
      </c>
    </row>
    <row r="2" spans="1:11" x14ac:dyDescent="0.25">
      <c r="A2" s="11" t="s">
        <v>4</v>
      </c>
      <c r="B2" s="20" t="s">
        <v>148</v>
      </c>
      <c r="C2" s="20"/>
      <c r="D2" s="20"/>
      <c r="E2" s="20"/>
      <c r="F2" s="20"/>
      <c r="G2" s="20"/>
      <c r="H2" s="20"/>
      <c r="I2" s="12"/>
      <c r="J2" t="s">
        <v>13</v>
      </c>
      <c r="K2" t="s">
        <v>167</v>
      </c>
    </row>
    <row r="3" spans="1:11" x14ac:dyDescent="0.25">
      <c r="A3" s="11" t="s">
        <v>5</v>
      </c>
      <c r="B3" s="20" t="s">
        <v>149</v>
      </c>
      <c r="C3" s="20"/>
      <c r="D3" s="20"/>
      <c r="E3" s="20"/>
      <c r="F3" s="20"/>
      <c r="G3" s="20"/>
      <c r="H3" s="20"/>
      <c r="I3" s="12"/>
      <c r="K3" t="s">
        <v>168</v>
      </c>
    </row>
    <row r="4" spans="1:11" x14ac:dyDescent="0.25">
      <c r="A4" s="13"/>
      <c r="B4" s="21"/>
      <c r="C4" s="21"/>
      <c r="D4" s="21"/>
      <c r="E4" s="21"/>
      <c r="F4" s="21"/>
      <c r="G4" s="21"/>
      <c r="H4" s="21"/>
      <c r="I4" s="14"/>
    </row>
    <row r="5" spans="1:11" x14ac:dyDescent="0.25">
      <c r="A5" s="15" t="s">
        <v>6</v>
      </c>
      <c r="B5" s="20" t="s">
        <v>150</v>
      </c>
      <c r="C5" s="22"/>
      <c r="D5" s="22"/>
      <c r="E5" s="22"/>
      <c r="F5" s="22"/>
      <c r="G5" s="22"/>
      <c r="H5" s="22"/>
      <c r="I5" s="16"/>
      <c r="J5" t="s">
        <v>82</v>
      </c>
      <c r="K5" t="s">
        <v>169</v>
      </c>
    </row>
    <row r="6" spans="1:11" x14ac:dyDescent="0.25">
      <c r="A6" s="23"/>
      <c r="B6" s="20" t="s">
        <v>151</v>
      </c>
      <c r="C6" s="22"/>
      <c r="D6" s="22"/>
      <c r="E6" s="22"/>
      <c r="F6" s="22"/>
      <c r="G6" s="22"/>
      <c r="H6" s="22"/>
      <c r="I6" s="16"/>
      <c r="K6" t="s">
        <v>170</v>
      </c>
    </row>
    <row r="7" spans="1:11" x14ac:dyDescent="0.25">
      <c r="A7" s="23"/>
      <c r="B7" s="20" t="s">
        <v>152</v>
      </c>
      <c r="C7" s="22"/>
      <c r="D7" s="22"/>
      <c r="E7" s="22"/>
      <c r="F7" s="22"/>
      <c r="G7" s="22"/>
      <c r="H7" s="22"/>
      <c r="I7" s="16"/>
    </row>
    <row r="8" spans="1:11" x14ac:dyDescent="0.25">
      <c r="A8" s="23"/>
      <c r="B8" s="20" t="s">
        <v>153</v>
      </c>
      <c r="C8" s="22"/>
      <c r="D8" s="22"/>
      <c r="E8" s="22"/>
      <c r="F8" s="22"/>
      <c r="G8" s="22"/>
      <c r="H8" s="22"/>
      <c r="I8" s="16"/>
    </row>
    <row r="9" spans="1:11" x14ac:dyDescent="0.25">
      <c r="A9" s="23"/>
      <c r="B9" s="20" t="s">
        <v>154</v>
      </c>
      <c r="C9" s="22"/>
      <c r="D9" s="22"/>
      <c r="E9" s="22"/>
      <c r="F9" s="22"/>
      <c r="G9" s="22"/>
      <c r="H9" s="22"/>
      <c r="I9" s="16"/>
    </row>
    <row r="10" spans="1:11" x14ac:dyDescent="0.25">
      <c r="A10" s="23"/>
      <c r="B10" s="22"/>
      <c r="C10" s="22"/>
      <c r="D10" s="22"/>
      <c r="E10" s="22"/>
      <c r="F10" s="22"/>
      <c r="G10" s="22"/>
      <c r="H10" s="22"/>
      <c r="I10" s="16"/>
    </row>
    <row r="11" spans="1:11" x14ac:dyDescent="0.25">
      <c r="A11" s="23"/>
      <c r="B11" s="60"/>
      <c r="C11" s="101"/>
      <c r="D11" s="102" t="s">
        <v>155</v>
      </c>
      <c r="E11" s="90"/>
      <c r="F11" s="91"/>
      <c r="G11" s="22"/>
      <c r="H11" s="22"/>
      <c r="I11" s="16"/>
    </row>
    <row r="12" spans="1:11" x14ac:dyDescent="0.25">
      <c r="A12" s="23"/>
      <c r="B12" s="103"/>
      <c r="C12" s="46" t="s">
        <v>77</v>
      </c>
      <c r="D12" s="31" t="s">
        <v>156</v>
      </c>
      <c r="E12" s="61" t="s">
        <v>158</v>
      </c>
      <c r="F12" s="46" t="s">
        <v>160</v>
      </c>
      <c r="G12" s="22"/>
      <c r="H12" s="22"/>
      <c r="I12" s="16"/>
    </row>
    <row r="13" spans="1:11" x14ac:dyDescent="0.25">
      <c r="A13" s="23"/>
      <c r="B13" s="94" t="s">
        <v>18</v>
      </c>
      <c r="C13" s="89" t="s">
        <v>34</v>
      </c>
      <c r="D13" s="28" t="s">
        <v>157</v>
      </c>
      <c r="E13" s="30" t="s">
        <v>159</v>
      </c>
      <c r="F13" s="89" t="s">
        <v>161</v>
      </c>
      <c r="G13" s="22"/>
      <c r="H13" s="22"/>
      <c r="I13" s="16"/>
    </row>
    <row r="14" spans="1:11" x14ac:dyDescent="0.25">
      <c r="A14" s="23"/>
      <c r="B14" s="26">
        <v>1</v>
      </c>
      <c r="C14" s="104">
        <v>0.55000000000000004</v>
      </c>
      <c r="D14" s="105">
        <v>1</v>
      </c>
      <c r="E14" s="105">
        <v>0.25</v>
      </c>
      <c r="F14" s="106">
        <v>0.9</v>
      </c>
      <c r="G14" s="22"/>
      <c r="H14" s="22"/>
      <c r="I14" s="16"/>
    </row>
    <row r="15" spans="1:11" x14ac:dyDescent="0.25">
      <c r="A15" s="23"/>
      <c r="B15" s="103">
        <v>2</v>
      </c>
      <c r="C15" s="32">
        <v>0.75</v>
      </c>
      <c r="D15" s="33">
        <v>1</v>
      </c>
      <c r="E15" s="33">
        <v>0.4</v>
      </c>
      <c r="F15" s="73">
        <v>0.95</v>
      </c>
      <c r="G15" s="22"/>
      <c r="H15" s="22"/>
      <c r="I15" s="16"/>
    </row>
    <row r="16" spans="1:11" x14ac:dyDescent="0.25">
      <c r="A16" s="23"/>
      <c r="B16" s="103">
        <v>3</v>
      </c>
      <c r="C16" s="32">
        <v>0.9</v>
      </c>
      <c r="D16" s="33">
        <v>1</v>
      </c>
      <c r="E16" s="33">
        <v>0.85</v>
      </c>
      <c r="F16" s="73">
        <v>0.99</v>
      </c>
      <c r="G16" s="22"/>
      <c r="H16" s="22"/>
      <c r="I16" s="16"/>
    </row>
    <row r="17" spans="1:9" x14ac:dyDescent="0.25">
      <c r="A17" s="23"/>
      <c r="B17" s="103">
        <v>4</v>
      </c>
      <c r="C17" s="32">
        <v>1.3</v>
      </c>
      <c r="D17" s="33">
        <v>1</v>
      </c>
      <c r="E17" s="33">
        <v>1.4</v>
      </c>
      <c r="F17" s="73">
        <v>1.05</v>
      </c>
      <c r="G17" s="22"/>
      <c r="H17" s="22"/>
      <c r="I17" s="16"/>
    </row>
    <row r="18" spans="1:9" x14ac:dyDescent="0.25">
      <c r="A18" s="23"/>
      <c r="B18" s="103">
        <v>5</v>
      </c>
      <c r="C18" s="32">
        <v>1.5</v>
      </c>
      <c r="D18" s="33">
        <v>1</v>
      </c>
      <c r="E18" s="33">
        <v>2.1</v>
      </c>
      <c r="F18" s="73">
        <v>1.1000000000000001</v>
      </c>
      <c r="G18" s="22"/>
      <c r="H18" s="22"/>
      <c r="I18" s="16"/>
    </row>
    <row r="19" spans="1:9" x14ac:dyDescent="0.25">
      <c r="A19" s="23"/>
      <c r="B19" s="71" t="s">
        <v>78</v>
      </c>
      <c r="C19" s="86">
        <v>1</v>
      </c>
      <c r="D19" s="107">
        <v>1</v>
      </c>
      <c r="E19" s="107">
        <v>1</v>
      </c>
      <c r="F19" s="85">
        <v>1</v>
      </c>
      <c r="G19" s="22"/>
      <c r="H19" s="22"/>
      <c r="I19" s="16"/>
    </row>
    <row r="20" spans="1:9" x14ac:dyDescent="0.25">
      <c r="A20" s="23"/>
      <c r="B20" s="22"/>
      <c r="C20" s="22"/>
      <c r="D20" s="22"/>
      <c r="E20" s="22"/>
      <c r="F20" s="22"/>
      <c r="G20" s="22"/>
      <c r="H20" s="22"/>
      <c r="I20" s="16"/>
    </row>
    <row r="21" spans="1:9" x14ac:dyDescent="0.25">
      <c r="A21" s="23"/>
      <c r="B21" s="22" t="s">
        <v>162</v>
      </c>
      <c r="C21" s="22"/>
      <c r="D21" s="108">
        <v>0.61499999999999999</v>
      </c>
      <c r="E21" s="108">
        <v>0.58499999999999996</v>
      </c>
      <c r="F21" s="108">
        <v>0.3931</v>
      </c>
      <c r="G21" s="22"/>
      <c r="H21" s="22"/>
      <c r="I21" s="16"/>
    </row>
    <row r="22" spans="1:9" x14ac:dyDescent="0.25">
      <c r="A22" s="23"/>
      <c r="B22" s="22"/>
      <c r="C22" s="22"/>
      <c r="D22" s="22"/>
      <c r="E22" s="22"/>
      <c r="F22" s="22"/>
      <c r="G22" s="22"/>
      <c r="H22" s="22"/>
      <c r="I22" s="16"/>
    </row>
    <row r="23" spans="1:9" x14ac:dyDescent="0.25">
      <c r="A23" s="11" t="s">
        <v>7</v>
      </c>
      <c r="B23" s="22" t="s">
        <v>163</v>
      </c>
      <c r="C23" s="22"/>
      <c r="D23" s="22"/>
      <c r="E23" s="22"/>
      <c r="F23" s="22"/>
      <c r="G23" s="22"/>
      <c r="H23" s="22"/>
      <c r="I23" s="16"/>
    </row>
    <row r="24" spans="1:9" x14ac:dyDescent="0.25">
      <c r="A24" s="23"/>
      <c r="B24" s="22" t="s">
        <v>164</v>
      </c>
      <c r="C24" s="22"/>
      <c r="D24" s="22"/>
      <c r="E24" s="22"/>
      <c r="F24" s="22"/>
      <c r="G24" s="22"/>
      <c r="H24" s="22"/>
      <c r="I24" s="16"/>
    </row>
    <row r="25" spans="1:9" x14ac:dyDescent="0.25">
      <c r="A25" s="23"/>
      <c r="B25" s="22"/>
      <c r="C25" s="22"/>
      <c r="D25" s="22"/>
      <c r="E25" s="22"/>
      <c r="F25" s="22"/>
      <c r="G25" s="22"/>
      <c r="H25" s="22"/>
      <c r="I25" s="16"/>
    </row>
    <row r="26" spans="1:9" x14ac:dyDescent="0.25">
      <c r="A26" s="23"/>
      <c r="B26" s="22" t="s">
        <v>165</v>
      </c>
      <c r="C26" s="22"/>
      <c r="D26" s="22"/>
      <c r="E26" s="22"/>
      <c r="F26" s="22"/>
      <c r="G26" s="22"/>
      <c r="H26" s="22"/>
      <c r="I26" s="16"/>
    </row>
    <row r="27" spans="1:9" ht="15.75" thickBot="1" x14ac:dyDescent="0.3">
      <c r="A27" s="36"/>
      <c r="B27" s="37" t="s">
        <v>166</v>
      </c>
      <c r="C27" s="37"/>
      <c r="D27" s="37"/>
      <c r="E27" s="37"/>
      <c r="F27" s="37"/>
      <c r="G27" s="37"/>
      <c r="H27" s="37"/>
      <c r="I27" s="38"/>
    </row>
  </sheetData>
  <mergeCells count="1">
    <mergeCell ref="H1:I1"/>
  </mergeCells>
  <hyperlinks>
    <hyperlink ref="H1" location="TOC!A1" display="Return to TOC" xr:uid="{3871549C-83AC-4461-9478-58AB0C6CD6B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EBC2B-ABFD-4415-BA11-83CDD4449899}">
  <dimension ref="A1:M34"/>
  <sheetViews>
    <sheetView workbookViewId="0"/>
  </sheetViews>
  <sheetFormatPr defaultRowHeight="15" x14ac:dyDescent="0.25"/>
  <cols>
    <col min="1" max="1" width="14" bestFit="1" customWidth="1"/>
    <col min="4" max="4" width="10.85546875" bestFit="1" customWidth="1"/>
    <col min="5" max="5" width="11.28515625" bestFit="1" customWidth="1"/>
    <col min="7" max="7" width="10.85546875" bestFit="1" customWidth="1"/>
    <col min="8" max="8" width="10.5703125" bestFit="1" customWidth="1"/>
    <col min="10" max="10" width="3.7109375" customWidth="1"/>
  </cols>
  <sheetData>
    <row r="1" spans="1:13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80" t="s">
        <v>8</v>
      </c>
      <c r="I1" s="181"/>
      <c r="J1" s="7"/>
      <c r="K1" s="6" t="s">
        <v>9</v>
      </c>
    </row>
    <row r="2" spans="1:13" x14ac:dyDescent="0.25">
      <c r="A2" s="11" t="s">
        <v>4</v>
      </c>
      <c r="B2" s="20" t="s">
        <v>171</v>
      </c>
      <c r="C2" s="20"/>
      <c r="D2" s="20"/>
      <c r="E2" s="20"/>
      <c r="F2" s="20"/>
      <c r="G2" s="20"/>
      <c r="H2" s="20"/>
      <c r="I2" s="12"/>
      <c r="J2" t="s">
        <v>13</v>
      </c>
      <c r="K2" t="s">
        <v>198</v>
      </c>
    </row>
    <row r="3" spans="1:13" x14ac:dyDescent="0.25">
      <c r="A3" s="11" t="s">
        <v>5</v>
      </c>
      <c r="B3" s="20" t="s">
        <v>172</v>
      </c>
      <c r="C3" s="20"/>
      <c r="D3" s="20"/>
      <c r="E3" s="20"/>
      <c r="F3" s="20"/>
      <c r="G3" s="20"/>
      <c r="H3" s="20"/>
      <c r="I3" s="12"/>
      <c r="K3" s="42" t="s">
        <v>183</v>
      </c>
      <c r="L3" s="110" t="s">
        <v>56</v>
      </c>
      <c r="M3" s="41" t="s">
        <v>20</v>
      </c>
    </row>
    <row r="4" spans="1:13" x14ac:dyDescent="0.25">
      <c r="A4" s="13"/>
      <c r="B4" s="21"/>
      <c r="C4" s="21"/>
      <c r="D4" s="21"/>
      <c r="E4" s="21"/>
      <c r="F4" s="21"/>
      <c r="G4" s="21"/>
      <c r="H4" s="21"/>
      <c r="I4" s="14"/>
      <c r="K4" s="100">
        <v>1</v>
      </c>
      <c r="L4" s="118">
        <f>(C18+F18)/(E18+H18)</f>
        <v>1.5E-3</v>
      </c>
      <c r="M4" s="119">
        <f>(D18+G18)/(E18+H18)</f>
        <v>1.0999999999999999E-2</v>
      </c>
    </row>
    <row r="5" spans="1:13" x14ac:dyDescent="0.25">
      <c r="A5" s="15" t="s">
        <v>6</v>
      </c>
      <c r="B5" s="20" t="s">
        <v>173</v>
      </c>
      <c r="C5" s="22"/>
      <c r="D5" s="22"/>
      <c r="E5" s="22"/>
      <c r="F5" s="22"/>
      <c r="G5" s="22"/>
      <c r="H5" s="22"/>
      <c r="I5" s="16"/>
      <c r="K5" s="100">
        <v>2</v>
      </c>
      <c r="L5" s="120">
        <f>(C19+F19)/(E19+H19)</f>
        <v>2.5000000000000001E-3</v>
      </c>
      <c r="M5" s="121">
        <f>(D19+G19)/(E19+H19)</f>
        <v>1.15E-2</v>
      </c>
    </row>
    <row r="6" spans="1:13" x14ac:dyDescent="0.25">
      <c r="A6" s="23"/>
      <c r="B6" s="20" t="s">
        <v>174</v>
      </c>
      <c r="C6" s="22"/>
      <c r="D6" s="22"/>
      <c r="E6" s="22"/>
      <c r="F6" s="22"/>
      <c r="G6" s="22"/>
      <c r="H6" s="22"/>
      <c r="I6" s="16"/>
      <c r="K6" s="42" t="s">
        <v>199</v>
      </c>
      <c r="L6" s="116">
        <f>(C20+F20)/(E20+H20)</f>
        <v>2E-3</v>
      </c>
      <c r="M6" s="117">
        <f>(D20+G20)/(E20+H20)</f>
        <v>1.125E-2</v>
      </c>
    </row>
    <row r="7" spans="1:13" x14ac:dyDescent="0.25">
      <c r="A7" s="23"/>
      <c r="B7" s="22"/>
      <c r="C7" s="22"/>
      <c r="D7" s="22"/>
      <c r="E7" s="22"/>
      <c r="F7" s="22"/>
      <c r="G7" s="22"/>
      <c r="H7" s="22"/>
      <c r="I7" s="16"/>
    </row>
    <row r="8" spans="1:13" x14ac:dyDescent="0.25">
      <c r="A8" s="23"/>
      <c r="B8" s="20" t="s">
        <v>175</v>
      </c>
      <c r="C8" s="22"/>
      <c r="D8" s="22"/>
      <c r="E8" s="22"/>
      <c r="F8" s="22"/>
      <c r="G8" s="22"/>
      <c r="H8" s="22"/>
      <c r="I8" s="16"/>
      <c r="K8" t="s">
        <v>200</v>
      </c>
    </row>
    <row r="9" spans="1:13" x14ac:dyDescent="0.25">
      <c r="A9" s="23"/>
      <c r="B9" s="20" t="s">
        <v>176</v>
      </c>
      <c r="C9" s="22"/>
      <c r="D9" s="22"/>
      <c r="E9" s="22"/>
      <c r="F9" s="22"/>
      <c r="G9" s="22"/>
      <c r="H9" s="22"/>
      <c r="I9" s="16"/>
      <c r="K9" t="s">
        <v>201</v>
      </c>
    </row>
    <row r="10" spans="1:13" x14ac:dyDescent="0.25">
      <c r="A10" s="23"/>
      <c r="B10" s="20" t="s">
        <v>177</v>
      </c>
      <c r="C10" s="22"/>
      <c r="D10" s="22"/>
      <c r="E10" s="22"/>
      <c r="F10" s="22"/>
      <c r="G10" s="22"/>
      <c r="H10" s="22"/>
      <c r="I10" s="16"/>
      <c r="K10" t="s">
        <v>202</v>
      </c>
    </row>
    <row r="11" spans="1:13" x14ac:dyDescent="0.25">
      <c r="A11" s="23"/>
      <c r="B11" s="20" t="s">
        <v>178</v>
      </c>
      <c r="C11" s="22"/>
      <c r="D11" s="22"/>
      <c r="E11" s="22"/>
      <c r="F11" s="22"/>
      <c r="G11" s="22"/>
      <c r="H11" s="22"/>
      <c r="I11" s="16"/>
    </row>
    <row r="12" spans="1:13" x14ac:dyDescent="0.25">
      <c r="A12" s="23"/>
      <c r="B12" s="20" t="s">
        <v>179</v>
      </c>
      <c r="C12" s="22"/>
      <c r="D12" s="22"/>
      <c r="E12" s="22"/>
      <c r="F12" s="22"/>
      <c r="G12" s="22"/>
      <c r="H12" s="22"/>
      <c r="I12" s="16"/>
      <c r="K12" t="s">
        <v>203</v>
      </c>
    </row>
    <row r="13" spans="1:13" x14ac:dyDescent="0.25">
      <c r="A13" s="23"/>
      <c r="B13" s="22"/>
      <c r="C13" s="22"/>
      <c r="D13" s="22"/>
      <c r="E13" s="22"/>
      <c r="F13" s="22"/>
      <c r="G13" s="22"/>
      <c r="H13" s="22"/>
      <c r="I13" s="16"/>
      <c r="K13" s="122">
        <f>M6+D25*(L5-L6)+E25*(M5-M6)</f>
        <v>1.1424999999999999E-2</v>
      </c>
    </row>
    <row r="14" spans="1:13" x14ac:dyDescent="0.25">
      <c r="A14" s="23"/>
      <c r="B14" s="22"/>
      <c r="C14" s="66" t="s">
        <v>180</v>
      </c>
      <c r="D14" s="24"/>
      <c r="E14" s="24"/>
      <c r="F14" s="24"/>
      <c r="G14" s="24"/>
      <c r="H14" s="24"/>
      <c r="I14" s="16"/>
    </row>
    <row r="15" spans="1:13" x14ac:dyDescent="0.25">
      <c r="A15" s="23"/>
      <c r="B15" s="60"/>
      <c r="C15" s="111" t="s">
        <v>181</v>
      </c>
      <c r="D15" s="112"/>
      <c r="E15" s="113"/>
      <c r="F15" s="112" t="s">
        <v>182</v>
      </c>
      <c r="G15" s="112"/>
      <c r="H15" s="113"/>
      <c r="I15" s="16"/>
      <c r="J15" t="s">
        <v>82</v>
      </c>
      <c r="K15" t="s">
        <v>204</v>
      </c>
    </row>
    <row r="16" spans="1:13" x14ac:dyDescent="0.25">
      <c r="A16" s="23"/>
      <c r="B16" s="103"/>
      <c r="C16" s="31"/>
      <c r="D16" s="61" t="s">
        <v>185</v>
      </c>
      <c r="E16" s="46" t="s">
        <v>187</v>
      </c>
      <c r="F16" s="61"/>
      <c r="G16" s="61" t="s">
        <v>185</v>
      </c>
      <c r="H16" s="46" t="s">
        <v>187</v>
      </c>
      <c r="I16" s="16"/>
      <c r="K16" t="s">
        <v>207</v>
      </c>
    </row>
    <row r="17" spans="1:11" x14ac:dyDescent="0.25">
      <c r="A17" s="23"/>
      <c r="B17" s="94" t="s">
        <v>183</v>
      </c>
      <c r="C17" s="28" t="s">
        <v>184</v>
      </c>
      <c r="D17" s="30" t="s">
        <v>186</v>
      </c>
      <c r="E17" s="89" t="s">
        <v>188</v>
      </c>
      <c r="F17" s="30" t="s">
        <v>184</v>
      </c>
      <c r="G17" s="30" t="s">
        <v>186</v>
      </c>
      <c r="H17" s="89" t="s">
        <v>188</v>
      </c>
      <c r="I17" s="16"/>
      <c r="K17" s="1" t="s">
        <v>208</v>
      </c>
    </row>
    <row r="18" spans="1:11" x14ac:dyDescent="0.25">
      <c r="A18" s="23"/>
      <c r="B18" s="25">
        <v>1</v>
      </c>
      <c r="C18" s="25">
        <v>2</v>
      </c>
      <c r="D18" s="27">
        <v>10</v>
      </c>
      <c r="E18" s="114">
        <v>1000</v>
      </c>
      <c r="F18" s="27">
        <v>1</v>
      </c>
      <c r="G18" s="27">
        <v>12</v>
      </c>
      <c r="H18" s="114">
        <v>1000</v>
      </c>
      <c r="I18" s="16"/>
      <c r="K18" t="s">
        <v>209</v>
      </c>
    </row>
    <row r="19" spans="1:11" x14ac:dyDescent="0.25">
      <c r="A19" s="23"/>
      <c r="B19" s="31">
        <v>2</v>
      </c>
      <c r="C19" s="31">
        <v>3</v>
      </c>
      <c r="D19" s="61">
        <v>10</v>
      </c>
      <c r="E19" s="115">
        <v>1000</v>
      </c>
      <c r="F19" s="61">
        <v>2</v>
      </c>
      <c r="G19" s="61">
        <v>13</v>
      </c>
      <c r="H19" s="115">
        <v>1000</v>
      </c>
      <c r="I19" s="16"/>
      <c r="K19" s="123" t="s">
        <v>205</v>
      </c>
    </row>
    <row r="20" spans="1:11" x14ac:dyDescent="0.25">
      <c r="A20" s="23"/>
      <c r="B20" s="53" t="s">
        <v>14</v>
      </c>
      <c r="C20" s="53">
        <f>SUM(C18:C19)</f>
        <v>5</v>
      </c>
      <c r="D20" s="54">
        <f t="shared" ref="D20:H20" si="0">SUM(D18:D19)</f>
        <v>20</v>
      </c>
      <c r="E20" s="55">
        <f t="shared" si="0"/>
        <v>2000</v>
      </c>
      <c r="F20" s="54">
        <f t="shared" si="0"/>
        <v>3</v>
      </c>
      <c r="G20" s="54">
        <f t="shared" si="0"/>
        <v>25</v>
      </c>
      <c r="H20" s="55">
        <f t="shared" si="0"/>
        <v>2000</v>
      </c>
      <c r="I20" s="16"/>
      <c r="K20" t="s">
        <v>213</v>
      </c>
    </row>
    <row r="21" spans="1:11" x14ac:dyDescent="0.25">
      <c r="A21" s="23"/>
      <c r="B21" s="22"/>
      <c r="C21" s="22"/>
      <c r="D21" s="22"/>
      <c r="E21" s="22"/>
      <c r="F21" s="22"/>
      <c r="G21" s="22"/>
      <c r="H21" s="22"/>
      <c r="I21" s="16"/>
      <c r="K21" s="123" t="s">
        <v>206</v>
      </c>
    </row>
    <row r="22" spans="1:11" x14ac:dyDescent="0.25">
      <c r="A22" s="23"/>
      <c r="B22" s="22"/>
      <c r="C22" s="22"/>
      <c r="D22" s="24" t="s">
        <v>195</v>
      </c>
      <c r="E22" s="24"/>
      <c r="F22" s="22"/>
      <c r="G22" s="22"/>
      <c r="H22" s="22"/>
      <c r="I22" s="16"/>
      <c r="K22" t="s">
        <v>210</v>
      </c>
    </row>
    <row r="23" spans="1:11" x14ac:dyDescent="0.25">
      <c r="A23" s="23"/>
      <c r="B23" s="22"/>
      <c r="C23" s="22"/>
      <c r="D23" s="60"/>
      <c r="E23" s="45" t="s">
        <v>197</v>
      </c>
      <c r="F23" s="22"/>
      <c r="G23" s="22"/>
      <c r="H23" s="22"/>
      <c r="I23" s="16"/>
      <c r="K23" t="s">
        <v>211</v>
      </c>
    </row>
    <row r="24" spans="1:11" x14ac:dyDescent="0.25">
      <c r="A24" s="23"/>
      <c r="B24" s="22"/>
      <c r="C24" s="22"/>
      <c r="D24" s="29" t="s">
        <v>196</v>
      </c>
      <c r="E24" s="89" t="s">
        <v>14</v>
      </c>
      <c r="F24" s="22"/>
      <c r="G24" s="22"/>
      <c r="H24" s="22"/>
      <c r="I24" s="16"/>
      <c r="K24" t="s">
        <v>212</v>
      </c>
    </row>
    <row r="25" spans="1:11" x14ac:dyDescent="0.25">
      <c r="A25" s="23"/>
      <c r="B25" s="22"/>
      <c r="C25" s="22"/>
      <c r="D25" s="29">
        <v>0.2</v>
      </c>
      <c r="E25" s="89">
        <v>0.3</v>
      </c>
      <c r="F25" s="22"/>
      <c r="G25" s="22"/>
      <c r="H25" s="22"/>
      <c r="I25" s="16"/>
    </row>
    <row r="26" spans="1:11" x14ac:dyDescent="0.25">
      <c r="A26" s="23"/>
      <c r="B26" s="22"/>
      <c r="C26" s="22"/>
      <c r="D26" s="22"/>
      <c r="E26" s="22"/>
      <c r="F26" s="22"/>
      <c r="G26" s="22"/>
      <c r="H26" s="22"/>
      <c r="I26" s="16"/>
      <c r="J26" t="s">
        <v>132</v>
      </c>
      <c r="K26" t="s">
        <v>214</v>
      </c>
    </row>
    <row r="27" spans="1:11" x14ac:dyDescent="0.25">
      <c r="A27" s="11" t="s">
        <v>7</v>
      </c>
      <c r="B27" s="22" t="s">
        <v>189</v>
      </c>
      <c r="C27" s="22"/>
      <c r="D27" s="22"/>
      <c r="E27" s="22"/>
      <c r="F27" s="22"/>
      <c r="G27" s="22"/>
      <c r="H27" s="22"/>
      <c r="I27" s="16"/>
      <c r="K27" t="s">
        <v>215</v>
      </c>
    </row>
    <row r="28" spans="1:11" x14ac:dyDescent="0.25">
      <c r="A28" s="23"/>
      <c r="B28" s="22" t="s">
        <v>190</v>
      </c>
      <c r="C28" s="22"/>
      <c r="D28" s="22"/>
      <c r="E28" s="22"/>
      <c r="F28" s="22"/>
      <c r="G28" s="22"/>
      <c r="H28" s="22"/>
      <c r="I28" s="16"/>
      <c r="K28" t="s">
        <v>216</v>
      </c>
    </row>
    <row r="29" spans="1:11" x14ac:dyDescent="0.25">
      <c r="A29" s="23"/>
      <c r="B29" s="22"/>
      <c r="C29" s="22"/>
      <c r="D29" s="22"/>
      <c r="E29" s="22"/>
      <c r="F29" s="22"/>
      <c r="G29" s="22"/>
      <c r="H29" s="22"/>
      <c r="I29" s="16"/>
    </row>
    <row r="30" spans="1:11" x14ac:dyDescent="0.25">
      <c r="A30" s="23"/>
      <c r="B30" s="22" t="s">
        <v>191</v>
      </c>
      <c r="C30" s="22"/>
      <c r="D30" s="22"/>
      <c r="E30" s="22"/>
      <c r="F30" s="22"/>
      <c r="G30" s="22"/>
      <c r="H30" s="22"/>
      <c r="I30" s="16"/>
    </row>
    <row r="31" spans="1:11" x14ac:dyDescent="0.25">
      <c r="A31" s="23"/>
      <c r="B31" s="22" t="s">
        <v>192</v>
      </c>
      <c r="C31" s="22"/>
      <c r="D31" s="22"/>
      <c r="E31" s="22"/>
      <c r="F31" s="22"/>
      <c r="G31" s="22"/>
      <c r="H31" s="22"/>
      <c r="I31" s="16"/>
    </row>
    <row r="32" spans="1:11" x14ac:dyDescent="0.25">
      <c r="A32" s="23"/>
      <c r="B32" s="22"/>
      <c r="C32" s="22"/>
      <c r="D32" s="22"/>
      <c r="E32" s="22"/>
      <c r="F32" s="22"/>
      <c r="G32" s="22"/>
      <c r="H32" s="22"/>
      <c r="I32" s="16"/>
    </row>
    <row r="33" spans="1:9" x14ac:dyDescent="0.25">
      <c r="A33" s="23"/>
      <c r="B33" s="22" t="s">
        <v>193</v>
      </c>
      <c r="C33" s="22"/>
      <c r="D33" s="22"/>
      <c r="E33" s="22"/>
      <c r="F33" s="22"/>
      <c r="G33" s="22"/>
      <c r="H33" s="22"/>
      <c r="I33" s="16"/>
    </row>
    <row r="34" spans="1:9" ht="15.75" thickBot="1" x14ac:dyDescent="0.3">
      <c r="A34" s="36"/>
      <c r="B34" s="37" t="s">
        <v>194</v>
      </c>
      <c r="C34" s="37"/>
      <c r="D34" s="37"/>
      <c r="E34" s="37"/>
      <c r="F34" s="37"/>
      <c r="G34" s="37"/>
      <c r="H34" s="37"/>
      <c r="I34" s="38"/>
    </row>
  </sheetData>
  <mergeCells count="1">
    <mergeCell ref="H1:I1"/>
  </mergeCells>
  <hyperlinks>
    <hyperlink ref="H1" location="TOC!A1" display="Return to TOC" xr:uid="{0FB900A7-0282-4789-943B-6EBE9BCA771E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BEA4B-EBAA-49D8-B6BF-A1F067E6E05A}">
  <dimension ref="A1:S73"/>
  <sheetViews>
    <sheetView workbookViewId="0"/>
  </sheetViews>
  <sheetFormatPr defaultRowHeight="15" x14ac:dyDescent="0.25"/>
  <cols>
    <col min="1" max="1" width="14" bestFit="1" customWidth="1"/>
    <col min="10" max="10" width="3.7109375" customWidth="1"/>
    <col min="11" max="11" width="12.85546875" customWidth="1"/>
    <col min="12" max="12" width="10.5703125" customWidth="1"/>
    <col min="13" max="13" width="12" bestFit="1" customWidth="1"/>
    <col min="14" max="14" width="10.7109375" bestFit="1" customWidth="1"/>
    <col min="16" max="16" width="10.7109375" bestFit="1" customWidth="1"/>
    <col min="18" max="18" width="11.5703125" bestFit="1" customWidth="1"/>
  </cols>
  <sheetData>
    <row r="1" spans="1:19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80" t="s">
        <v>8</v>
      </c>
      <c r="I1" s="181"/>
      <c r="J1" s="7"/>
      <c r="K1" s="6" t="s">
        <v>9</v>
      </c>
    </row>
    <row r="2" spans="1:19" x14ac:dyDescent="0.25">
      <c r="A2" s="11" t="s">
        <v>4</v>
      </c>
      <c r="B2" s="20" t="s">
        <v>217</v>
      </c>
      <c r="C2" s="20"/>
      <c r="D2" s="20"/>
      <c r="E2" s="20"/>
      <c r="F2" s="20"/>
      <c r="G2" s="20"/>
      <c r="H2" s="20"/>
      <c r="I2" s="12"/>
      <c r="J2" t="s">
        <v>13</v>
      </c>
      <c r="K2" t="s">
        <v>231</v>
      </c>
    </row>
    <row r="3" spans="1:19" x14ac:dyDescent="0.25">
      <c r="A3" s="11" t="s">
        <v>5</v>
      </c>
      <c r="B3" s="20" t="s">
        <v>218</v>
      </c>
      <c r="C3" s="20"/>
      <c r="D3" s="20"/>
      <c r="E3" s="20"/>
      <c r="F3" s="20"/>
      <c r="G3" s="20"/>
      <c r="H3" s="20"/>
      <c r="I3" s="12"/>
      <c r="K3" s="78"/>
      <c r="L3" s="132" t="s">
        <v>229</v>
      </c>
      <c r="M3" s="132"/>
      <c r="N3" s="133" t="s">
        <v>230</v>
      </c>
      <c r="O3" s="132"/>
      <c r="P3" s="78" t="s">
        <v>56</v>
      </c>
      <c r="R3" s="78" t="s">
        <v>308</v>
      </c>
      <c r="S3" s="99"/>
    </row>
    <row r="4" spans="1:19" x14ac:dyDescent="0.25">
      <c r="A4" s="13"/>
      <c r="B4" s="21"/>
      <c r="C4" s="21"/>
      <c r="D4" s="21"/>
      <c r="E4" s="21"/>
      <c r="F4" s="21"/>
      <c r="G4" s="21"/>
      <c r="H4" s="21"/>
      <c r="I4" s="14"/>
      <c r="K4" s="134" t="s">
        <v>183</v>
      </c>
      <c r="L4" s="40" t="s">
        <v>56</v>
      </c>
      <c r="M4" s="110" t="s">
        <v>20</v>
      </c>
      <c r="N4" s="40" t="s">
        <v>56</v>
      </c>
      <c r="O4" s="110" t="s">
        <v>20</v>
      </c>
      <c r="P4" s="79" t="s">
        <v>71</v>
      </c>
      <c r="R4" s="79" t="s">
        <v>234</v>
      </c>
      <c r="S4" s="79" t="s">
        <v>18</v>
      </c>
    </row>
    <row r="5" spans="1:19" x14ac:dyDescent="0.25">
      <c r="A5" s="15" t="s">
        <v>6</v>
      </c>
      <c r="B5" s="20" t="s">
        <v>219</v>
      </c>
      <c r="C5" s="22"/>
      <c r="D5" s="22"/>
      <c r="E5" s="22"/>
      <c r="F5" s="22"/>
      <c r="G5" s="22"/>
      <c r="H5" s="22"/>
      <c r="I5" s="16"/>
      <c r="K5" s="78">
        <v>1</v>
      </c>
      <c r="L5" s="136">
        <f>C9/E9</f>
        <v>0.01</v>
      </c>
      <c r="M5" s="137">
        <f>D9/E9</f>
        <v>0.1</v>
      </c>
      <c r="N5" s="138">
        <f>F9/H9</f>
        <v>1.1666666666666667E-2</v>
      </c>
      <c r="O5" s="137">
        <f>G9/H9</f>
        <v>0.10833333333333334</v>
      </c>
      <c r="P5" s="147">
        <f>$L$20+$D$29*(L5-$L$20)+$E$29*(M5-$M$20)</f>
        <v>9.5395189003436437E-3</v>
      </c>
      <c r="R5" s="78">
        <f>_xlfn.RANK.AVG(P5,$P$5:$P$19,1)</f>
        <v>15</v>
      </c>
      <c r="S5" s="78">
        <f>INDEX($O$25:$O$39,MATCH(K5,$L$25:$L$39,0))</f>
        <v>5</v>
      </c>
    </row>
    <row r="6" spans="1:19" x14ac:dyDescent="0.25">
      <c r="A6" s="23"/>
      <c r="B6" s="20" t="s">
        <v>220</v>
      </c>
      <c r="C6" s="22"/>
      <c r="D6" s="22"/>
      <c r="E6" s="22"/>
      <c r="F6" s="22"/>
      <c r="G6" s="22"/>
      <c r="H6" s="22"/>
      <c r="I6" s="16"/>
      <c r="K6" s="100">
        <v>2</v>
      </c>
      <c r="L6" s="139">
        <f t="shared" ref="L6:L19" si="0">C10/E10</f>
        <v>9.5238095238095247E-3</v>
      </c>
      <c r="M6" s="140">
        <f t="shared" ref="M6:M19" si="1">D10/E10</f>
        <v>6.0952380952380952E-2</v>
      </c>
      <c r="N6" s="141">
        <f t="shared" ref="N6:N19" si="2">F10/H10</f>
        <v>1.3333333333333334E-2</v>
      </c>
      <c r="O6" s="140">
        <f t="shared" ref="O6:O19" si="3">G10/H10</f>
        <v>6.8888888888888888E-2</v>
      </c>
      <c r="P6" s="147">
        <f t="shared" ref="P6:P19" si="4">$L$20+$D$29*(L6-$L$20)+$E$29*(M6-$M$20)</f>
        <v>3.5871379479626912E-3</v>
      </c>
      <c r="R6" s="100">
        <f t="shared" ref="R6:R19" si="5">_xlfn.RANK.AVG(P6,$P$5:$P$19,1)</f>
        <v>5</v>
      </c>
      <c r="S6" s="100">
        <f t="shared" ref="S6:S19" si="6">INDEX($O$25:$O$39,MATCH(K6,$L$25:$L$39,0))</f>
        <v>2</v>
      </c>
    </row>
    <row r="7" spans="1:19" x14ac:dyDescent="0.25">
      <c r="A7" s="23"/>
      <c r="B7" s="26"/>
      <c r="C7" s="112" t="s">
        <v>221</v>
      </c>
      <c r="D7" s="112"/>
      <c r="E7" s="113"/>
      <c r="F7" s="125" t="s">
        <v>222</v>
      </c>
      <c r="G7" s="112"/>
      <c r="H7" s="113"/>
      <c r="I7" s="16"/>
      <c r="K7" s="100">
        <v>3</v>
      </c>
      <c r="L7" s="139">
        <f t="shared" si="0"/>
        <v>8.0000000000000002E-3</v>
      </c>
      <c r="M7" s="140">
        <f t="shared" si="1"/>
        <v>0.08</v>
      </c>
      <c r="N7" s="141">
        <f t="shared" si="2"/>
        <v>3.8095238095238095E-3</v>
      </c>
      <c r="O7" s="140">
        <f t="shared" si="3"/>
        <v>7.8095238095238093E-2</v>
      </c>
      <c r="P7" s="147">
        <f t="shared" si="4"/>
        <v>6.1395189003436434E-3</v>
      </c>
      <c r="R7" s="100">
        <f t="shared" si="5"/>
        <v>8</v>
      </c>
      <c r="S7" s="100">
        <f t="shared" si="6"/>
        <v>3</v>
      </c>
    </row>
    <row r="8" spans="1:19" x14ac:dyDescent="0.25">
      <c r="A8" s="23"/>
      <c r="B8" s="94" t="s">
        <v>183</v>
      </c>
      <c r="C8" s="53" t="s">
        <v>56</v>
      </c>
      <c r="D8" s="54" t="s">
        <v>20</v>
      </c>
      <c r="E8" s="55" t="s">
        <v>23</v>
      </c>
      <c r="F8" s="53" t="s">
        <v>56</v>
      </c>
      <c r="G8" s="54" t="s">
        <v>20</v>
      </c>
      <c r="H8" s="55" t="s">
        <v>23</v>
      </c>
      <c r="I8" s="16"/>
      <c r="K8" s="100">
        <v>4</v>
      </c>
      <c r="L8" s="139">
        <f t="shared" si="0"/>
        <v>5.9574468085106386E-3</v>
      </c>
      <c r="M8" s="140">
        <f t="shared" si="1"/>
        <v>0.10042553191489362</v>
      </c>
      <c r="N8" s="141">
        <f t="shared" si="2"/>
        <v>1.2173913043478261E-2</v>
      </c>
      <c r="O8" s="140">
        <f t="shared" si="3"/>
        <v>9.3913043478260863E-2</v>
      </c>
      <c r="P8" s="147">
        <f t="shared" si="4"/>
        <v>8.7948380492798121E-3</v>
      </c>
      <c r="R8" s="100">
        <f t="shared" si="5"/>
        <v>14</v>
      </c>
      <c r="S8" s="100">
        <f t="shared" si="6"/>
        <v>5</v>
      </c>
    </row>
    <row r="9" spans="1:19" x14ac:dyDescent="0.25">
      <c r="A9" s="23"/>
      <c r="B9" s="26">
        <v>1</v>
      </c>
      <c r="C9" s="126">
        <v>6</v>
      </c>
      <c r="D9" s="127">
        <v>60</v>
      </c>
      <c r="E9" s="114">
        <v>600</v>
      </c>
      <c r="F9" s="126">
        <v>7</v>
      </c>
      <c r="G9" s="127">
        <v>65</v>
      </c>
      <c r="H9" s="114">
        <v>600</v>
      </c>
      <c r="I9" s="16"/>
      <c r="K9" s="100">
        <v>5</v>
      </c>
      <c r="L9" s="139">
        <f t="shared" si="0"/>
        <v>4.7457627118644066E-3</v>
      </c>
      <c r="M9" s="140">
        <f t="shared" si="1"/>
        <v>0.08</v>
      </c>
      <c r="N9" s="141">
        <f t="shared" si="2"/>
        <v>4.2857142857142859E-3</v>
      </c>
      <c r="O9" s="140">
        <f t="shared" si="3"/>
        <v>8.4285714285714283E-2</v>
      </c>
      <c r="P9" s="147">
        <f t="shared" si="4"/>
        <v>5.4886714427165246E-3</v>
      </c>
      <c r="R9" s="100">
        <f t="shared" si="5"/>
        <v>7</v>
      </c>
      <c r="S9" s="100">
        <f t="shared" si="6"/>
        <v>2</v>
      </c>
    </row>
    <row r="10" spans="1:19" x14ac:dyDescent="0.25">
      <c r="A10" s="23"/>
      <c r="B10" s="103">
        <v>2</v>
      </c>
      <c r="C10" s="128">
        <v>5</v>
      </c>
      <c r="D10" s="124">
        <v>32</v>
      </c>
      <c r="E10" s="115">
        <v>525</v>
      </c>
      <c r="F10" s="128">
        <v>6</v>
      </c>
      <c r="G10" s="124">
        <v>31</v>
      </c>
      <c r="H10" s="115">
        <v>450</v>
      </c>
      <c r="I10" s="16"/>
      <c r="K10" s="100">
        <v>6</v>
      </c>
      <c r="L10" s="139">
        <f t="shared" si="0"/>
        <v>1.2903225806451613E-3</v>
      </c>
      <c r="M10" s="140">
        <f t="shared" si="1"/>
        <v>6.9677419354838704E-2</v>
      </c>
      <c r="N10" s="141">
        <f t="shared" si="2"/>
        <v>1.3793103448275861E-3</v>
      </c>
      <c r="O10" s="140">
        <f t="shared" si="3"/>
        <v>7.4482758620689649E-2</v>
      </c>
      <c r="P10" s="147">
        <f t="shared" si="4"/>
        <v>3.2491963196984806E-3</v>
      </c>
      <c r="R10" s="100">
        <f t="shared" si="5"/>
        <v>4</v>
      </c>
      <c r="S10" s="100">
        <f t="shared" si="6"/>
        <v>2</v>
      </c>
    </row>
    <row r="11" spans="1:19" x14ac:dyDescent="0.25">
      <c r="A11" s="23"/>
      <c r="B11" s="103">
        <v>3</v>
      </c>
      <c r="C11" s="128">
        <v>4</v>
      </c>
      <c r="D11" s="124">
        <v>40</v>
      </c>
      <c r="E11" s="115">
        <v>500</v>
      </c>
      <c r="F11" s="128">
        <v>2</v>
      </c>
      <c r="G11" s="124">
        <v>41</v>
      </c>
      <c r="H11" s="115">
        <v>525</v>
      </c>
      <c r="I11" s="16"/>
      <c r="K11" s="100">
        <v>7</v>
      </c>
      <c r="L11" s="139">
        <f t="shared" si="0"/>
        <v>1.3793103448275861E-3</v>
      </c>
      <c r="M11" s="140">
        <f t="shared" si="1"/>
        <v>4.9655172413793101E-2</v>
      </c>
      <c r="N11" s="141">
        <f t="shared" si="2"/>
        <v>1.3793103448275861E-3</v>
      </c>
      <c r="O11" s="140">
        <f t="shared" si="3"/>
        <v>3.5862068965517239E-2</v>
      </c>
      <c r="P11" s="147">
        <f t="shared" si="4"/>
        <v>2.6365683137812533E-4</v>
      </c>
      <c r="R11" s="100">
        <f t="shared" si="5"/>
        <v>2</v>
      </c>
      <c r="S11" s="100">
        <f t="shared" si="6"/>
        <v>1</v>
      </c>
    </row>
    <row r="12" spans="1:19" x14ac:dyDescent="0.25">
      <c r="A12" s="23"/>
      <c r="B12" s="103">
        <v>4</v>
      </c>
      <c r="C12" s="128">
        <v>7</v>
      </c>
      <c r="D12" s="124">
        <v>118</v>
      </c>
      <c r="E12" s="115">
        <v>1175</v>
      </c>
      <c r="F12" s="128">
        <v>14</v>
      </c>
      <c r="G12" s="124">
        <v>108</v>
      </c>
      <c r="H12" s="115">
        <v>1150</v>
      </c>
      <c r="I12" s="16"/>
      <c r="K12" s="100">
        <v>8</v>
      </c>
      <c r="L12" s="139">
        <f t="shared" si="0"/>
        <v>9.2307692307692316E-3</v>
      </c>
      <c r="M12" s="140">
        <f t="shared" si="1"/>
        <v>0.08</v>
      </c>
      <c r="N12" s="141">
        <f t="shared" si="2"/>
        <v>7.5675675675675675E-3</v>
      </c>
      <c r="O12" s="140">
        <f t="shared" si="3"/>
        <v>8.2162162162162156E-2</v>
      </c>
      <c r="P12" s="147">
        <f t="shared" si="4"/>
        <v>6.3856727464974899E-3</v>
      </c>
      <c r="R12" s="100">
        <f t="shared" si="5"/>
        <v>10</v>
      </c>
      <c r="S12" s="100">
        <f t="shared" si="6"/>
        <v>3</v>
      </c>
    </row>
    <row r="13" spans="1:19" x14ac:dyDescent="0.25">
      <c r="A13" s="23"/>
      <c r="B13" s="103">
        <v>5</v>
      </c>
      <c r="C13" s="128">
        <v>7</v>
      </c>
      <c r="D13" s="124">
        <v>118</v>
      </c>
      <c r="E13" s="115">
        <v>1475</v>
      </c>
      <c r="F13" s="128">
        <v>6</v>
      </c>
      <c r="G13" s="124">
        <v>118</v>
      </c>
      <c r="H13" s="115">
        <v>1400</v>
      </c>
      <c r="I13" s="16"/>
      <c r="K13" s="100">
        <v>9</v>
      </c>
      <c r="L13" s="139">
        <f t="shared" si="0"/>
        <v>9.7560975609756097E-4</v>
      </c>
      <c r="M13" s="140">
        <f t="shared" si="1"/>
        <v>4.9756097560975612E-2</v>
      </c>
      <c r="N13" s="141">
        <f t="shared" si="2"/>
        <v>4.7058823529411761E-3</v>
      </c>
      <c r="O13" s="140">
        <f t="shared" si="3"/>
        <v>3.6862745098039218E-2</v>
      </c>
      <c r="P13" s="147">
        <f t="shared" si="4"/>
        <v>1.9805548570949686E-4</v>
      </c>
      <c r="R13" s="100">
        <f t="shared" si="5"/>
        <v>1</v>
      </c>
      <c r="S13" s="100">
        <f t="shared" si="6"/>
        <v>1</v>
      </c>
    </row>
    <row r="14" spans="1:19" x14ac:dyDescent="0.25">
      <c r="A14" s="23"/>
      <c r="B14" s="103">
        <v>6</v>
      </c>
      <c r="C14" s="128">
        <v>1</v>
      </c>
      <c r="D14" s="124">
        <v>54</v>
      </c>
      <c r="E14" s="115">
        <v>775</v>
      </c>
      <c r="F14" s="128">
        <v>1</v>
      </c>
      <c r="G14" s="124">
        <v>54</v>
      </c>
      <c r="H14" s="115">
        <v>725</v>
      </c>
      <c r="I14" s="16"/>
      <c r="K14" s="100">
        <v>10</v>
      </c>
      <c r="L14" s="139">
        <f t="shared" si="0"/>
        <v>4.0000000000000001E-3</v>
      </c>
      <c r="M14" s="140">
        <f t="shared" si="1"/>
        <v>0.09</v>
      </c>
      <c r="N14" s="141">
        <f t="shared" si="2"/>
        <v>2.6666666666666666E-3</v>
      </c>
      <c r="O14" s="140">
        <f t="shared" si="3"/>
        <v>8.666666666666667E-2</v>
      </c>
      <c r="P14" s="147">
        <f t="shared" si="4"/>
        <v>6.8395189003436427E-3</v>
      </c>
      <c r="R14" s="100">
        <f t="shared" si="5"/>
        <v>11</v>
      </c>
      <c r="S14" s="100">
        <f t="shared" si="6"/>
        <v>4</v>
      </c>
    </row>
    <row r="15" spans="1:19" x14ac:dyDescent="0.25">
      <c r="A15" s="23"/>
      <c r="B15" s="103">
        <v>7</v>
      </c>
      <c r="C15" s="128">
        <v>1</v>
      </c>
      <c r="D15" s="124">
        <v>36</v>
      </c>
      <c r="E15" s="115">
        <v>725</v>
      </c>
      <c r="F15" s="128">
        <v>1</v>
      </c>
      <c r="G15" s="124">
        <v>26</v>
      </c>
      <c r="H15" s="115">
        <v>725</v>
      </c>
      <c r="I15" s="16"/>
      <c r="K15" s="100">
        <v>11</v>
      </c>
      <c r="L15" s="139">
        <f t="shared" si="0"/>
        <v>8.2051282051282051E-3</v>
      </c>
      <c r="M15" s="140">
        <f t="shared" si="1"/>
        <v>0.08</v>
      </c>
      <c r="N15" s="141">
        <f t="shared" si="2"/>
        <v>6.6666666666666671E-3</v>
      </c>
      <c r="O15" s="140">
        <f t="shared" si="3"/>
        <v>7.2380952380952379E-2</v>
      </c>
      <c r="P15" s="147">
        <f t="shared" si="4"/>
        <v>6.1805445413692841E-3</v>
      </c>
      <c r="R15" s="100">
        <f t="shared" si="5"/>
        <v>9</v>
      </c>
      <c r="S15" s="100">
        <f t="shared" si="6"/>
        <v>3</v>
      </c>
    </row>
    <row r="16" spans="1:19" x14ac:dyDescent="0.25">
      <c r="A16" s="23"/>
      <c r="B16" s="103">
        <v>8</v>
      </c>
      <c r="C16" s="128">
        <v>9</v>
      </c>
      <c r="D16" s="124">
        <v>78</v>
      </c>
      <c r="E16" s="115">
        <v>975</v>
      </c>
      <c r="F16" s="128">
        <v>7</v>
      </c>
      <c r="G16" s="124">
        <v>76</v>
      </c>
      <c r="H16" s="115">
        <v>925</v>
      </c>
      <c r="I16" s="16"/>
      <c r="K16" s="100">
        <v>12</v>
      </c>
      <c r="L16" s="139">
        <f t="shared" si="0"/>
        <v>7.6923076923076927E-3</v>
      </c>
      <c r="M16" s="140">
        <f t="shared" si="1"/>
        <v>0.09</v>
      </c>
      <c r="N16" s="141">
        <f t="shared" si="2"/>
        <v>7.8431372549019605E-4</v>
      </c>
      <c r="O16" s="140">
        <f t="shared" si="3"/>
        <v>8.7058823529411758E-2</v>
      </c>
      <c r="P16" s="147">
        <f t="shared" si="4"/>
        <v>7.5779804388051812E-3</v>
      </c>
      <c r="R16" s="100">
        <f t="shared" si="5"/>
        <v>12</v>
      </c>
      <c r="S16" s="100">
        <f t="shared" si="6"/>
        <v>4</v>
      </c>
    </row>
    <row r="17" spans="1:19" x14ac:dyDescent="0.25">
      <c r="A17" s="23"/>
      <c r="B17" s="103">
        <v>9</v>
      </c>
      <c r="C17" s="128">
        <v>1</v>
      </c>
      <c r="D17" s="124">
        <v>51</v>
      </c>
      <c r="E17" s="115">
        <v>1025</v>
      </c>
      <c r="F17" s="128">
        <v>6</v>
      </c>
      <c r="G17" s="124">
        <v>47</v>
      </c>
      <c r="H17" s="115">
        <v>1275</v>
      </c>
      <c r="I17" s="16"/>
      <c r="K17" s="100">
        <v>13</v>
      </c>
      <c r="L17" s="139">
        <f t="shared" si="0"/>
        <v>9.696969696969697E-3</v>
      </c>
      <c r="M17" s="140">
        <f t="shared" si="1"/>
        <v>7.0303030303030298E-2</v>
      </c>
      <c r="N17" s="141">
        <f t="shared" si="2"/>
        <v>5.3333333333333332E-3</v>
      </c>
      <c r="O17" s="140">
        <f t="shared" si="3"/>
        <v>6.5333333333333327E-2</v>
      </c>
      <c r="P17" s="147">
        <f t="shared" si="4"/>
        <v>5.0243673851921265E-3</v>
      </c>
      <c r="R17" s="100">
        <f t="shared" si="5"/>
        <v>6</v>
      </c>
      <c r="S17" s="100">
        <f t="shared" si="6"/>
        <v>2</v>
      </c>
    </row>
    <row r="18" spans="1:19" x14ac:dyDescent="0.25">
      <c r="A18" s="23"/>
      <c r="B18" s="103">
        <v>10</v>
      </c>
      <c r="C18" s="128">
        <v>6</v>
      </c>
      <c r="D18" s="124">
        <v>135</v>
      </c>
      <c r="E18" s="115">
        <v>1500</v>
      </c>
      <c r="F18" s="128">
        <v>4</v>
      </c>
      <c r="G18" s="124">
        <v>130</v>
      </c>
      <c r="H18" s="115">
        <v>1500</v>
      </c>
      <c r="I18" s="16"/>
      <c r="K18" s="100">
        <v>14</v>
      </c>
      <c r="L18" s="139">
        <f t="shared" si="0"/>
        <v>3.3333333333333335E-3</v>
      </c>
      <c r="M18" s="140">
        <f t="shared" si="1"/>
        <v>0.06</v>
      </c>
      <c r="N18" s="141">
        <f t="shared" si="2"/>
        <v>9.3023255813953494E-4</v>
      </c>
      <c r="O18" s="140">
        <f t="shared" si="3"/>
        <v>5.7674418604651161E-2</v>
      </c>
      <c r="P18" s="147">
        <f t="shared" si="4"/>
        <v>2.2061855670103092E-3</v>
      </c>
      <c r="R18" s="100">
        <f t="shared" si="5"/>
        <v>3</v>
      </c>
      <c r="S18" s="100">
        <f t="shared" si="6"/>
        <v>1</v>
      </c>
    </row>
    <row r="19" spans="1:19" x14ac:dyDescent="0.25">
      <c r="A19" s="23"/>
      <c r="B19" s="103">
        <v>11</v>
      </c>
      <c r="C19" s="128">
        <v>8</v>
      </c>
      <c r="D19" s="124">
        <v>78</v>
      </c>
      <c r="E19" s="115">
        <v>975</v>
      </c>
      <c r="F19" s="128">
        <v>7</v>
      </c>
      <c r="G19" s="124">
        <v>76</v>
      </c>
      <c r="H19" s="115">
        <v>1050</v>
      </c>
      <c r="I19" s="16"/>
      <c r="K19" s="100">
        <v>15</v>
      </c>
      <c r="L19" s="142">
        <f t="shared" si="0"/>
        <v>2.0512820512820513E-3</v>
      </c>
      <c r="M19" s="143">
        <f t="shared" si="1"/>
        <v>0.10051282051282051</v>
      </c>
      <c r="N19" s="144">
        <f t="shared" si="2"/>
        <v>7.1794871794871795E-3</v>
      </c>
      <c r="O19" s="143">
        <f t="shared" si="3"/>
        <v>9.9487179487179486E-2</v>
      </c>
      <c r="P19" s="148">
        <f t="shared" si="4"/>
        <v>8.0266983875231304E-3</v>
      </c>
      <c r="R19" s="79">
        <f t="shared" si="5"/>
        <v>13</v>
      </c>
      <c r="S19" s="79">
        <f t="shared" si="6"/>
        <v>5</v>
      </c>
    </row>
    <row r="20" spans="1:19" x14ac:dyDescent="0.25">
      <c r="A20" s="23"/>
      <c r="B20" s="103">
        <v>12</v>
      </c>
      <c r="C20" s="128">
        <v>10</v>
      </c>
      <c r="D20" s="124">
        <v>117</v>
      </c>
      <c r="E20" s="115">
        <v>1300</v>
      </c>
      <c r="F20" s="128">
        <v>1</v>
      </c>
      <c r="G20" s="124">
        <v>111</v>
      </c>
      <c r="H20" s="115">
        <v>1275</v>
      </c>
      <c r="I20" s="16"/>
      <c r="K20" s="135" t="s">
        <v>46</v>
      </c>
      <c r="L20" s="150">
        <f>SUM(C9:C23)/SUM(E9:E23)</f>
        <v>5.4295532646048113E-3</v>
      </c>
      <c r="M20" s="146">
        <f>SUM(D9:D23)/SUM(E9:E23)</f>
        <v>7.8694158075601373E-2</v>
      </c>
      <c r="N20" s="145">
        <f>SUM(F9:F23)/SUM(H9:H23)</f>
        <v>5.138888888888889E-3</v>
      </c>
      <c r="O20" s="146">
        <f>SUM(G9:G23)/SUM(H9:H23)</f>
        <v>7.5763888888888895E-2</v>
      </c>
      <c r="P20" s="151">
        <f>SUMPRODUCT(P5:P19,E9:E23)/SUM(E9:E23)</f>
        <v>5.4295532646048113E-3</v>
      </c>
      <c r="R20" s="183" t="s">
        <v>309</v>
      </c>
      <c r="S20" s="39"/>
    </row>
    <row r="21" spans="1:19" x14ac:dyDescent="0.25">
      <c r="A21" s="23"/>
      <c r="B21" s="103">
        <v>13</v>
      </c>
      <c r="C21" s="128">
        <v>8</v>
      </c>
      <c r="D21" s="124">
        <v>58</v>
      </c>
      <c r="E21" s="115">
        <v>825</v>
      </c>
      <c r="F21" s="128">
        <v>4</v>
      </c>
      <c r="G21" s="124">
        <v>49</v>
      </c>
      <c r="H21" s="115">
        <v>750</v>
      </c>
      <c r="I21" s="16"/>
    </row>
    <row r="22" spans="1:19" x14ac:dyDescent="0.25">
      <c r="A22" s="23"/>
      <c r="B22" s="103">
        <v>14</v>
      </c>
      <c r="C22" s="128">
        <v>4</v>
      </c>
      <c r="D22" s="124">
        <v>72</v>
      </c>
      <c r="E22" s="115">
        <v>1200</v>
      </c>
      <c r="F22" s="128">
        <v>1</v>
      </c>
      <c r="G22" s="124">
        <v>62</v>
      </c>
      <c r="H22" s="115">
        <v>1075</v>
      </c>
      <c r="I22" s="16"/>
      <c r="J22" t="s">
        <v>82</v>
      </c>
      <c r="K22" t="s">
        <v>232</v>
      </c>
    </row>
    <row r="23" spans="1:19" x14ac:dyDescent="0.25">
      <c r="A23" s="23"/>
      <c r="B23" s="29">
        <v>15</v>
      </c>
      <c r="C23" s="129">
        <v>2</v>
      </c>
      <c r="D23" s="130">
        <v>98</v>
      </c>
      <c r="E23" s="131">
        <v>975</v>
      </c>
      <c r="F23" s="129">
        <v>7</v>
      </c>
      <c r="G23" s="130">
        <v>97</v>
      </c>
      <c r="H23" s="131">
        <v>975</v>
      </c>
      <c r="I23" s="16"/>
      <c r="K23" t="s">
        <v>233</v>
      </c>
    </row>
    <row r="24" spans="1:19" x14ac:dyDescent="0.25">
      <c r="A24" s="23"/>
      <c r="B24" s="22"/>
      <c r="C24" s="22"/>
      <c r="D24" s="22"/>
      <c r="E24" s="22"/>
      <c r="F24" s="22"/>
      <c r="G24" s="22"/>
      <c r="H24" s="22"/>
      <c r="I24" s="16"/>
      <c r="K24" s="40" t="s">
        <v>234</v>
      </c>
      <c r="L24" s="42" t="s">
        <v>183</v>
      </c>
      <c r="M24" s="110" t="s">
        <v>235</v>
      </c>
      <c r="N24" s="42" t="s">
        <v>236</v>
      </c>
      <c r="O24" s="42" t="s">
        <v>18</v>
      </c>
      <c r="P24" s="41" t="s">
        <v>239</v>
      </c>
    </row>
    <row r="25" spans="1:19" x14ac:dyDescent="0.25">
      <c r="A25" s="23"/>
      <c r="B25" s="22" t="s">
        <v>223</v>
      </c>
      <c r="C25" s="22"/>
      <c r="D25" s="22"/>
      <c r="E25" s="22"/>
      <c r="F25" s="22"/>
      <c r="G25" s="22"/>
      <c r="H25" s="22"/>
      <c r="I25" s="16"/>
      <c r="K25" s="17">
        <v>1</v>
      </c>
      <c r="L25" s="100">
        <f>INDEX($K$5:$K$19,MATCH(K25,$R$5:$R$19,0))</f>
        <v>9</v>
      </c>
      <c r="M25" s="152">
        <f>INDEX($L$5:$L$19,MATCH(K25,$R$5:$R$19,0))</f>
        <v>9.7560975609756097E-4</v>
      </c>
      <c r="N25" s="162">
        <f>INDEX($E$9:$E$23,MATCH(K25,$R$5:$R$19,0))</f>
        <v>1025</v>
      </c>
      <c r="O25" s="100">
        <v>1</v>
      </c>
      <c r="P25" s="109">
        <f>SUMIFS($N$25:$N$39,$O$25:$O$39,O25)</f>
        <v>2950</v>
      </c>
    </row>
    <row r="26" spans="1:19" x14ac:dyDescent="0.25">
      <c r="A26" s="23"/>
      <c r="B26" s="22"/>
      <c r="C26" s="22"/>
      <c r="D26" s="22"/>
      <c r="E26" s="22"/>
      <c r="F26" s="22"/>
      <c r="G26" s="22"/>
      <c r="H26" s="22"/>
      <c r="I26" s="16"/>
      <c r="K26" s="17">
        <v>2</v>
      </c>
      <c r="L26" s="100">
        <f t="shared" ref="L26:L39" si="7">INDEX($K$5:$K$19,MATCH(K26,$R$5:$R$19,0))</f>
        <v>7</v>
      </c>
      <c r="M26" s="152">
        <f t="shared" ref="M26:M39" si="8">INDEX($L$5:$L$19,MATCH(K26,$R$5:$R$19,0))</f>
        <v>1.3793103448275861E-3</v>
      </c>
      <c r="N26" s="162">
        <f t="shared" ref="N26:N39" si="9">INDEX($E$9:$E$23,MATCH(K26,$R$5:$R$19,0))</f>
        <v>725</v>
      </c>
      <c r="O26" s="100">
        <f>O25</f>
        <v>1</v>
      </c>
      <c r="P26" s="109">
        <f t="shared" ref="P26:P39" si="10">SUMIFS($N$25:$N$39,$O$25:$O$39,O26)</f>
        <v>2950</v>
      </c>
    </row>
    <row r="27" spans="1:19" x14ac:dyDescent="0.25">
      <c r="A27" s="23"/>
      <c r="B27" s="22"/>
      <c r="C27" s="22"/>
      <c r="D27" s="24" t="s">
        <v>224</v>
      </c>
      <c r="E27" s="88"/>
      <c r="F27" s="22"/>
      <c r="G27" s="22"/>
      <c r="H27" s="22"/>
      <c r="I27" s="16"/>
      <c r="K27" s="17">
        <v>3</v>
      </c>
      <c r="L27" s="100">
        <f t="shared" si="7"/>
        <v>14</v>
      </c>
      <c r="M27" s="152">
        <f t="shared" si="8"/>
        <v>3.3333333333333335E-3</v>
      </c>
      <c r="N27" s="162">
        <f t="shared" si="9"/>
        <v>1200</v>
      </c>
      <c r="O27" s="100">
        <f>O26</f>
        <v>1</v>
      </c>
      <c r="P27" s="109">
        <f t="shared" si="10"/>
        <v>2950</v>
      </c>
    </row>
    <row r="28" spans="1:19" x14ac:dyDescent="0.25">
      <c r="A28" s="23"/>
      <c r="B28" s="22"/>
      <c r="C28" s="22"/>
      <c r="D28" s="53" t="s">
        <v>56</v>
      </c>
      <c r="E28" s="55" t="s">
        <v>20</v>
      </c>
      <c r="F28" s="22"/>
      <c r="G28" s="22"/>
      <c r="H28" s="22"/>
      <c r="I28" s="16"/>
      <c r="K28" s="17">
        <v>4</v>
      </c>
      <c r="L28" s="100">
        <f t="shared" si="7"/>
        <v>6</v>
      </c>
      <c r="M28" s="152">
        <f t="shared" si="8"/>
        <v>1.2903225806451613E-3</v>
      </c>
      <c r="N28" s="162">
        <f t="shared" si="9"/>
        <v>775</v>
      </c>
      <c r="O28" s="100">
        <v>2</v>
      </c>
      <c r="P28" s="109">
        <f t="shared" si="10"/>
        <v>3600</v>
      </c>
    </row>
    <row r="29" spans="1:19" x14ac:dyDescent="0.25">
      <c r="A29" s="23"/>
      <c r="B29" s="22"/>
      <c r="C29" s="22"/>
      <c r="D29" s="47">
        <v>0.2</v>
      </c>
      <c r="E29" s="49">
        <v>0.15</v>
      </c>
      <c r="F29" s="22"/>
      <c r="G29" s="22"/>
      <c r="H29" s="22"/>
      <c r="I29" s="16"/>
      <c r="K29" s="17">
        <v>5</v>
      </c>
      <c r="L29" s="100">
        <f t="shared" si="7"/>
        <v>2</v>
      </c>
      <c r="M29" s="152">
        <f t="shared" si="8"/>
        <v>9.5238095238095247E-3</v>
      </c>
      <c r="N29" s="162">
        <f t="shared" si="9"/>
        <v>525</v>
      </c>
      <c r="O29" s="100">
        <v>2</v>
      </c>
      <c r="P29" s="109">
        <f t="shared" si="10"/>
        <v>3600</v>
      </c>
    </row>
    <row r="30" spans="1:19" x14ac:dyDescent="0.25">
      <c r="A30" s="23"/>
      <c r="B30" s="22"/>
      <c r="C30" s="22"/>
      <c r="D30" s="22"/>
      <c r="E30" s="22"/>
      <c r="F30" s="22"/>
      <c r="G30" s="22"/>
      <c r="H30" s="22"/>
      <c r="I30" s="16"/>
      <c r="K30" s="17">
        <v>6</v>
      </c>
      <c r="L30" s="100">
        <f t="shared" si="7"/>
        <v>13</v>
      </c>
      <c r="M30" s="152">
        <f t="shared" si="8"/>
        <v>9.696969696969697E-3</v>
      </c>
      <c r="N30" s="162">
        <f t="shared" si="9"/>
        <v>825</v>
      </c>
      <c r="O30" s="100">
        <v>2</v>
      </c>
      <c r="P30" s="109">
        <f t="shared" si="10"/>
        <v>3600</v>
      </c>
    </row>
    <row r="31" spans="1:19" x14ac:dyDescent="0.25">
      <c r="A31" s="11" t="s">
        <v>7</v>
      </c>
      <c r="B31" s="22" t="s">
        <v>225</v>
      </c>
      <c r="C31" s="22"/>
      <c r="D31" s="22"/>
      <c r="E31" s="22"/>
      <c r="F31" s="22"/>
      <c r="G31" s="22"/>
      <c r="H31" s="22"/>
      <c r="I31" s="16"/>
      <c r="K31" s="17">
        <v>7</v>
      </c>
      <c r="L31" s="100">
        <f t="shared" si="7"/>
        <v>5</v>
      </c>
      <c r="M31" s="152">
        <f t="shared" si="8"/>
        <v>4.7457627118644066E-3</v>
      </c>
      <c r="N31" s="162">
        <f t="shared" si="9"/>
        <v>1475</v>
      </c>
      <c r="O31" s="100">
        <v>2</v>
      </c>
      <c r="P31" s="109">
        <f t="shared" si="10"/>
        <v>3600</v>
      </c>
    </row>
    <row r="32" spans="1:19" x14ac:dyDescent="0.25">
      <c r="A32" s="23"/>
      <c r="B32" s="22" t="s">
        <v>226</v>
      </c>
      <c r="C32" s="22"/>
      <c r="D32" s="22"/>
      <c r="E32" s="22"/>
      <c r="F32" s="22"/>
      <c r="G32" s="22"/>
      <c r="H32" s="22"/>
      <c r="I32" s="16"/>
      <c r="K32" s="17">
        <v>8</v>
      </c>
      <c r="L32" s="100">
        <f t="shared" si="7"/>
        <v>3</v>
      </c>
      <c r="M32" s="152">
        <f t="shared" si="8"/>
        <v>8.0000000000000002E-3</v>
      </c>
      <c r="N32" s="162">
        <f t="shared" si="9"/>
        <v>500</v>
      </c>
      <c r="O32" s="100">
        <v>3</v>
      </c>
      <c r="P32" s="109">
        <f t="shared" si="10"/>
        <v>2450</v>
      </c>
    </row>
    <row r="33" spans="1:16" x14ac:dyDescent="0.25">
      <c r="A33" s="23"/>
      <c r="B33" s="22"/>
      <c r="C33" s="22"/>
      <c r="D33" s="22"/>
      <c r="E33" s="22"/>
      <c r="F33" s="22"/>
      <c r="G33" s="22"/>
      <c r="H33" s="22"/>
      <c r="I33" s="16"/>
      <c r="K33" s="17">
        <v>9</v>
      </c>
      <c r="L33" s="100">
        <f t="shared" si="7"/>
        <v>11</v>
      </c>
      <c r="M33" s="152">
        <f t="shared" si="8"/>
        <v>8.2051282051282051E-3</v>
      </c>
      <c r="N33" s="162">
        <f t="shared" si="9"/>
        <v>975</v>
      </c>
      <c r="O33" s="100">
        <v>3</v>
      </c>
      <c r="P33" s="109">
        <f t="shared" si="10"/>
        <v>2450</v>
      </c>
    </row>
    <row r="34" spans="1:16" x14ac:dyDescent="0.25">
      <c r="A34" s="23"/>
      <c r="B34" s="22" t="s">
        <v>227</v>
      </c>
      <c r="C34" s="22"/>
      <c r="D34" s="22"/>
      <c r="E34" s="22"/>
      <c r="F34" s="22"/>
      <c r="G34" s="22"/>
      <c r="H34" s="22"/>
      <c r="I34" s="16"/>
      <c r="K34" s="17">
        <v>10</v>
      </c>
      <c r="L34" s="100">
        <f t="shared" si="7"/>
        <v>8</v>
      </c>
      <c r="M34" s="152">
        <f t="shared" si="8"/>
        <v>9.2307692307692316E-3</v>
      </c>
      <c r="N34" s="162">
        <f t="shared" si="9"/>
        <v>975</v>
      </c>
      <c r="O34" s="100">
        <v>3</v>
      </c>
      <c r="P34" s="109">
        <f t="shared" si="10"/>
        <v>2450</v>
      </c>
    </row>
    <row r="35" spans="1:16" ht="15.75" thickBot="1" x14ac:dyDescent="0.3">
      <c r="A35" s="36"/>
      <c r="B35" s="37" t="s">
        <v>228</v>
      </c>
      <c r="C35" s="37"/>
      <c r="D35" s="37"/>
      <c r="E35" s="37"/>
      <c r="F35" s="37"/>
      <c r="G35" s="37"/>
      <c r="H35" s="37"/>
      <c r="I35" s="38"/>
      <c r="K35" s="17">
        <v>11</v>
      </c>
      <c r="L35" s="100">
        <f t="shared" si="7"/>
        <v>10</v>
      </c>
      <c r="M35" s="152">
        <f t="shared" si="8"/>
        <v>4.0000000000000001E-3</v>
      </c>
      <c r="N35" s="162">
        <f t="shared" si="9"/>
        <v>1500</v>
      </c>
      <c r="O35" s="100">
        <v>4</v>
      </c>
      <c r="P35" s="109">
        <f t="shared" si="10"/>
        <v>2800</v>
      </c>
    </row>
    <row r="36" spans="1:16" x14ac:dyDescent="0.25">
      <c r="K36" s="17">
        <v>12</v>
      </c>
      <c r="L36" s="100">
        <f t="shared" si="7"/>
        <v>12</v>
      </c>
      <c r="M36" s="152">
        <f t="shared" si="8"/>
        <v>7.6923076923076927E-3</v>
      </c>
      <c r="N36" s="162">
        <f t="shared" si="9"/>
        <v>1300</v>
      </c>
      <c r="O36" s="100">
        <v>4</v>
      </c>
      <c r="P36" s="109">
        <f t="shared" si="10"/>
        <v>2800</v>
      </c>
    </row>
    <row r="37" spans="1:16" x14ac:dyDescent="0.25">
      <c r="K37" s="17">
        <v>13</v>
      </c>
      <c r="L37" s="100">
        <f t="shared" si="7"/>
        <v>15</v>
      </c>
      <c r="M37" s="152">
        <f t="shared" si="8"/>
        <v>2.0512820512820513E-3</v>
      </c>
      <c r="N37" s="162">
        <f t="shared" si="9"/>
        <v>975</v>
      </c>
      <c r="O37" s="100">
        <v>5</v>
      </c>
      <c r="P37" s="109">
        <f t="shared" si="10"/>
        <v>2750</v>
      </c>
    </row>
    <row r="38" spans="1:16" x14ac:dyDescent="0.25">
      <c r="K38" s="17">
        <v>14</v>
      </c>
      <c r="L38" s="100">
        <f t="shared" si="7"/>
        <v>4</v>
      </c>
      <c r="M38" s="152">
        <f t="shared" si="8"/>
        <v>5.9574468085106386E-3</v>
      </c>
      <c r="N38" s="162">
        <f t="shared" si="9"/>
        <v>1175</v>
      </c>
      <c r="O38" s="100">
        <f t="shared" ref="O37:O39" si="11">O37</f>
        <v>5</v>
      </c>
      <c r="P38" s="109">
        <f t="shared" si="10"/>
        <v>2750</v>
      </c>
    </row>
    <row r="39" spans="1:16" x14ac:dyDescent="0.25">
      <c r="K39" s="65">
        <v>15</v>
      </c>
      <c r="L39" s="79">
        <f t="shared" si="7"/>
        <v>1</v>
      </c>
      <c r="M39" s="153">
        <f t="shared" si="8"/>
        <v>0.01</v>
      </c>
      <c r="N39" s="163">
        <f t="shared" si="9"/>
        <v>600</v>
      </c>
      <c r="O39" s="79">
        <f t="shared" si="11"/>
        <v>5</v>
      </c>
      <c r="P39" s="161">
        <f t="shared" si="10"/>
        <v>2750</v>
      </c>
    </row>
    <row r="41" spans="1:16" x14ac:dyDescent="0.25">
      <c r="K41" s="40" t="s">
        <v>14</v>
      </c>
      <c r="L41" s="149"/>
      <c r="M41" s="149"/>
      <c r="N41" s="165">
        <f>SUM(N25:N39)</f>
        <v>14550</v>
      </c>
    </row>
    <row r="42" spans="1:16" x14ac:dyDescent="0.25">
      <c r="K42" t="s">
        <v>237</v>
      </c>
    </row>
    <row r="43" spans="1:16" x14ac:dyDescent="0.25">
      <c r="K43" s="182">
        <f>N41/5</f>
        <v>2910</v>
      </c>
      <c r="L43" t="s">
        <v>238</v>
      </c>
    </row>
    <row r="45" spans="1:16" x14ac:dyDescent="0.25">
      <c r="K45" s="99"/>
      <c r="L45" s="96" t="s">
        <v>240</v>
      </c>
      <c r="M45" s="96"/>
      <c r="N45" s="97"/>
    </row>
    <row r="46" spans="1:16" x14ac:dyDescent="0.25">
      <c r="K46" s="79" t="s">
        <v>18</v>
      </c>
      <c r="L46" s="98" t="s">
        <v>241</v>
      </c>
      <c r="M46" s="98" t="s">
        <v>242</v>
      </c>
      <c r="N46" s="77" t="s">
        <v>243</v>
      </c>
    </row>
    <row r="47" spans="1:16" x14ac:dyDescent="0.25">
      <c r="K47" s="100">
        <v>1</v>
      </c>
      <c r="L47" s="152">
        <f>SUMPRODUCT($L$5:$L$19,$E$9:$E$23,--($S$5:$S$19=K47))/SUMIFS($E$9:$E$23,$S$5:$S$19,K47)</f>
        <v>2.0338983050847458E-3</v>
      </c>
      <c r="M47" s="152">
        <f>SUMPRODUCT($N$5:$N$19,$E$9:$E$23,--($S$5:$S$19=K47))/SUMIFS($E$9:$E$23,$S$5:$S$19,K47)</f>
        <v>2.3524774513668297E-3</v>
      </c>
      <c r="N47" s="76">
        <f>SUMPRODUCT($P$5:$P$19,$E$9:$E$23,--($S$5:$S$19=K47))/SUMIFS($E$9:$E$23,$S$5:$S$19,K47)</f>
        <v>1.0310443240724564E-3</v>
      </c>
    </row>
    <row r="48" spans="1:16" x14ac:dyDescent="0.25">
      <c r="K48" s="100">
        <v>2</v>
      </c>
      <c r="L48" s="152">
        <f t="shared" ref="L48:L51" si="12">SUMPRODUCT($L$5:$L$19,$E$9:$E$23,--($S$5:$S$19=K48))/SUMIFS($E$9:$E$23,$S$5:$S$19,K48)</f>
        <v>5.8333333333333336E-3</v>
      </c>
      <c r="M48" s="152">
        <f t="shared" ref="M48:M51" si="13">SUMPRODUCT($N$5:$N$19,$E$9:$E$23,--($S$5:$S$19=K48))/SUMIFS($E$9:$E$23,$S$5:$S$19,K48)</f>
        <v>5.2195539135194311E-3</v>
      </c>
      <c r="N48" s="76">
        <f t="shared" ref="N48:N51" si="14">SUMPRODUCT($P$5:$P$19,$E$9:$E$23,--($S$5:$S$19=K48))/SUMIFS($E$9:$E$23,$S$5:$S$19,K48)</f>
        <v>4.6228522336769756E-3</v>
      </c>
    </row>
    <row r="49" spans="11:14" x14ac:dyDescent="0.25">
      <c r="K49" s="100">
        <v>3</v>
      </c>
      <c r="L49" s="152">
        <f t="shared" si="12"/>
        <v>8.5714285714285719E-3</v>
      </c>
      <c r="M49" s="152">
        <f t="shared" si="13"/>
        <v>6.4420980747511352E-3</v>
      </c>
      <c r="N49" s="76">
        <f t="shared" si="14"/>
        <v>6.2538046146293578E-3</v>
      </c>
    </row>
    <row r="50" spans="11:14" x14ac:dyDescent="0.25">
      <c r="K50" s="100">
        <v>4</v>
      </c>
      <c r="L50" s="152">
        <f t="shared" si="12"/>
        <v>5.7142857142857143E-3</v>
      </c>
      <c r="M50" s="152">
        <f t="shared" si="13"/>
        <v>1.7927170868347339E-3</v>
      </c>
      <c r="N50" s="76">
        <f t="shared" si="14"/>
        <v>7.1823760432007857E-3</v>
      </c>
    </row>
    <row r="51" spans="11:14" x14ac:dyDescent="0.25">
      <c r="K51" s="100">
        <v>5</v>
      </c>
      <c r="L51" s="152">
        <f t="shared" si="12"/>
        <v>5.454545454545455E-3</v>
      </c>
      <c r="M51" s="152">
        <f t="shared" si="13"/>
        <v>1.0292490118577075E-2</v>
      </c>
      <c r="N51" s="76">
        <f t="shared" si="14"/>
        <v>8.6849734457981886E-3</v>
      </c>
    </row>
    <row r="52" spans="11:14" x14ac:dyDescent="0.25">
      <c r="K52" s="42" t="s">
        <v>46</v>
      </c>
      <c r="L52" s="154">
        <f>L20</f>
        <v>5.4295532646048113E-3</v>
      </c>
      <c r="M52" s="154">
        <f>N20</f>
        <v>5.138888888888889E-3</v>
      </c>
      <c r="N52" s="155">
        <f>P20</f>
        <v>5.4295532646048113E-3</v>
      </c>
    </row>
    <row r="54" spans="11:14" x14ac:dyDescent="0.25">
      <c r="K54" s="99"/>
      <c r="L54" s="96" t="s">
        <v>244</v>
      </c>
      <c r="M54" s="96"/>
      <c r="N54" s="97"/>
    </row>
    <row r="55" spans="11:14" x14ac:dyDescent="0.25">
      <c r="K55" s="79" t="s">
        <v>18</v>
      </c>
      <c r="L55" s="98" t="s">
        <v>241</v>
      </c>
      <c r="M55" s="98" t="s">
        <v>242</v>
      </c>
      <c r="N55" s="77" t="s">
        <v>243</v>
      </c>
    </row>
    <row r="56" spans="11:14" x14ac:dyDescent="0.25">
      <c r="K56" s="100">
        <v>1</v>
      </c>
      <c r="L56" s="152">
        <f>L47/L$52</f>
        <v>0.37459772580991202</v>
      </c>
      <c r="M56" s="152">
        <f t="shared" ref="M56:N56" si="15">M47/M$52</f>
        <v>0.45777939594165334</v>
      </c>
      <c r="N56" s="76">
        <f t="shared" si="15"/>
        <v>0.18989487234499039</v>
      </c>
    </row>
    <row r="57" spans="11:14" x14ac:dyDescent="0.25">
      <c r="K57" s="100">
        <v>2</v>
      </c>
      <c r="L57" s="152">
        <f t="shared" ref="L57:N57" si="16">L48/L$52</f>
        <v>1.0743670886075949</v>
      </c>
      <c r="M57" s="152">
        <f t="shared" si="16"/>
        <v>1.0156969777659433</v>
      </c>
      <c r="N57" s="76">
        <f t="shared" si="16"/>
        <v>0.85142405063291127</v>
      </c>
    </row>
    <row r="58" spans="11:14" x14ac:dyDescent="0.25">
      <c r="K58" s="100">
        <v>3</v>
      </c>
      <c r="L58" s="152">
        <f t="shared" ref="L58:N58" si="17">L49/L$52</f>
        <v>1.5786618444846292</v>
      </c>
      <c r="M58" s="152">
        <f t="shared" si="17"/>
        <v>1.2535974631948155</v>
      </c>
      <c r="N58" s="76">
        <f t="shared" si="17"/>
        <v>1.1518083182640146</v>
      </c>
    </row>
    <row r="59" spans="11:14" x14ac:dyDescent="0.25">
      <c r="K59" s="100">
        <v>4</v>
      </c>
      <c r="L59" s="152">
        <f t="shared" ref="L59:N59" si="18">L50/L$52</f>
        <v>1.0524412296564194</v>
      </c>
      <c r="M59" s="152">
        <f t="shared" si="18"/>
        <v>0.34885305473540767</v>
      </c>
      <c r="N59" s="76">
        <f t="shared" si="18"/>
        <v>1.3228300180831827</v>
      </c>
    </row>
    <row r="60" spans="11:14" x14ac:dyDescent="0.25">
      <c r="K60" s="100">
        <v>5</v>
      </c>
      <c r="L60" s="152">
        <f t="shared" ref="L60:N60" si="19">L51/L$52</f>
        <v>1.0046029919447641</v>
      </c>
      <c r="M60" s="152">
        <f t="shared" si="19"/>
        <v>2.0028629419933766</v>
      </c>
      <c r="N60" s="76">
        <f t="shared" si="19"/>
        <v>1.5995742232451093</v>
      </c>
    </row>
    <row r="61" spans="11:14" x14ac:dyDescent="0.25">
      <c r="K61" s="42" t="s">
        <v>46</v>
      </c>
      <c r="L61" s="154">
        <f t="shared" ref="L61:N61" si="20">L52/L$52</f>
        <v>1</v>
      </c>
      <c r="M61" s="154">
        <f t="shared" si="20"/>
        <v>1</v>
      </c>
      <c r="N61" s="155">
        <f t="shared" si="20"/>
        <v>1</v>
      </c>
    </row>
    <row r="63" spans="11:14" x14ac:dyDescent="0.25">
      <c r="K63" s="99"/>
      <c r="L63" s="95" t="s">
        <v>51</v>
      </c>
      <c r="M63" s="96"/>
      <c r="N63" s="97"/>
    </row>
    <row r="64" spans="11:14" x14ac:dyDescent="0.25">
      <c r="K64" s="79" t="s">
        <v>18</v>
      </c>
      <c r="L64" s="65" t="s">
        <v>245</v>
      </c>
      <c r="M64" s="98" t="s">
        <v>76</v>
      </c>
      <c r="N64" s="77" t="s">
        <v>73</v>
      </c>
    </row>
    <row r="65" spans="11:14" x14ac:dyDescent="0.25">
      <c r="K65" s="78">
        <v>1</v>
      </c>
      <c r="L65" s="118">
        <f>(1-M56)^2</f>
        <v>0.29400318346539828</v>
      </c>
      <c r="M65" s="156">
        <f>(L56-M56)^2</f>
        <v>6.9191902459058274E-3</v>
      </c>
      <c r="N65" s="119">
        <f>(N56-M56)^2</f>
        <v>7.1762117982611062E-2</v>
      </c>
    </row>
    <row r="66" spans="11:14" x14ac:dyDescent="0.25">
      <c r="K66" s="100">
        <v>2</v>
      </c>
      <c r="L66" s="157">
        <f t="shared" ref="L66:L69" si="21">(1-M57)^2</f>
        <v>2.4639511098451688E-4</v>
      </c>
      <c r="M66" s="158">
        <f t="shared" ref="M66:M69" si="22">(L57-M57)^2</f>
        <v>3.4421819061716888E-3</v>
      </c>
      <c r="N66" s="159">
        <f t="shared" ref="N66:N69" si="23">(N57-M57)^2</f>
        <v>2.6985594588854436E-2</v>
      </c>
    </row>
    <row r="67" spans="11:14" x14ac:dyDescent="0.25">
      <c r="K67" s="100">
        <v>3</v>
      </c>
      <c r="L67" s="157">
        <f t="shared" si="21"/>
        <v>6.4311673338845785E-2</v>
      </c>
      <c r="M67" s="158">
        <f t="shared" si="22"/>
        <v>0.10566685198332941</v>
      </c>
      <c r="N67" s="159">
        <f t="shared" si="23"/>
        <v>1.0361030025743574E-2</v>
      </c>
    </row>
    <row r="68" spans="11:14" x14ac:dyDescent="0.25">
      <c r="K68" s="100">
        <v>4</v>
      </c>
      <c r="L68" s="157">
        <f t="shared" si="21"/>
        <v>0.42399234432741006</v>
      </c>
      <c r="M68" s="158">
        <f t="shared" si="22"/>
        <v>0.49503631988868024</v>
      </c>
      <c r="N68" s="159">
        <f t="shared" si="23"/>
        <v>0.9486311251321532</v>
      </c>
    </row>
    <row r="69" spans="11:14" x14ac:dyDescent="0.25">
      <c r="K69" s="100">
        <v>5</v>
      </c>
      <c r="L69" s="120">
        <f t="shared" si="21"/>
        <v>1.0057340804236106</v>
      </c>
      <c r="M69" s="160">
        <f t="shared" si="22"/>
        <v>0.99652292787105823</v>
      </c>
      <c r="N69" s="121">
        <f t="shared" si="23"/>
        <v>0.16264179066961898</v>
      </c>
    </row>
    <row r="70" spans="11:14" x14ac:dyDescent="0.25">
      <c r="K70" s="42" t="s">
        <v>74</v>
      </c>
      <c r="L70" s="116">
        <f>SUM(L65:L69)</f>
        <v>1.7882876766662492</v>
      </c>
      <c r="M70" s="116">
        <f>SUM(M65:M69)</f>
        <v>1.6075874718951453</v>
      </c>
      <c r="N70" s="164">
        <f>SUM(N65:N69)</f>
        <v>1.2203816583989813</v>
      </c>
    </row>
    <row r="72" spans="11:14" x14ac:dyDescent="0.25">
      <c r="K72" t="s">
        <v>246</v>
      </c>
    </row>
    <row r="73" spans="11:14" x14ac:dyDescent="0.25">
      <c r="K73" t="s">
        <v>247</v>
      </c>
    </row>
  </sheetData>
  <mergeCells count="1">
    <mergeCell ref="H1:I1"/>
  </mergeCells>
  <hyperlinks>
    <hyperlink ref="H1" location="TOC!A1" display="Return to TOC" xr:uid="{3AF3BDEC-727C-43BE-8ABD-A62C0FEE797C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D496A-D1BD-48DF-8696-CA348D784DD1}">
  <dimension ref="A1:S75"/>
  <sheetViews>
    <sheetView workbookViewId="0"/>
  </sheetViews>
  <sheetFormatPr defaultRowHeight="15" x14ac:dyDescent="0.25"/>
  <cols>
    <col min="1" max="1" width="14" bestFit="1" customWidth="1"/>
    <col min="4" max="4" width="10.85546875" bestFit="1" customWidth="1"/>
    <col min="5" max="5" width="10.5703125" bestFit="1" customWidth="1"/>
    <col min="7" max="7" width="10.85546875" bestFit="1" customWidth="1"/>
    <col min="8" max="8" width="10.5703125" bestFit="1" customWidth="1"/>
    <col min="10" max="10" width="3.7109375" customWidth="1"/>
    <col min="11" max="11" width="11.28515625" customWidth="1"/>
    <col min="12" max="12" width="12.7109375" bestFit="1" customWidth="1"/>
    <col min="13" max="14" width="11.5703125" bestFit="1" customWidth="1"/>
    <col min="19" max="19" width="12" bestFit="1" customWidth="1"/>
  </cols>
  <sheetData>
    <row r="1" spans="1:18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80" t="s">
        <v>8</v>
      </c>
      <c r="I1" s="181"/>
      <c r="J1" s="7"/>
      <c r="K1" s="6" t="s">
        <v>9</v>
      </c>
    </row>
    <row r="2" spans="1:18" x14ac:dyDescent="0.25">
      <c r="A2" s="11" t="s">
        <v>4</v>
      </c>
      <c r="B2" s="20" t="s">
        <v>217</v>
      </c>
      <c r="C2" s="20"/>
      <c r="D2" s="20"/>
      <c r="E2" s="20"/>
      <c r="F2" s="20"/>
      <c r="G2" s="20"/>
      <c r="H2" s="20"/>
      <c r="I2" s="12"/>
      <c r="J2" t="s">
        <v>13</v>
      </c>
      <c r="K2" t="s">
        <v>256</v>
      </c>
    </row>
    <row r="3" spans="1:18" x14ac:dyDescent="0.25">
      <c r="A3" s="11" t="s">
        <v>5</v>
      </c>
      <c r="B3" s="20" t="s">
        <v>301</v>
      </c>
      <c r="C3" s="20"/>
      <c r="D3" s="20"/>
      <c r="E3" s="20"/>
      <c r="F3" s="20"/>
      <c r="G3" s="20"/>
      <c r="H3" s="20"/>
      <c r="I3" s="12"/>
    </row>
    <row r="4" spans="1:18" x14ac:dyDescent="0.25">
      <c r="A4" s="13"/>
      <c r="B4" s="21"/>
      <c r="C4" s="21"/>
      <c r="D4" s="21"/>
      <c r="E4" s="21"/>
      <c r="F4" s="21"/>
      <c r="G4" s="21"/>
      <c r="H4" s="21"/>
      <c r="I4" s="14"/>
    </row>
    <row r="5" spans="1:18" x14ac:dyDescent="0.25">
      <c r="A5" s="15" t="s">
        <v>6</v>
      </c>
      <c r="B5" s="20" t="s">
        <v>173</v>
      </c>
      <c r="C5" s="22"/>
      <c r="D5" s="22"/>
      <c r="E5" s="22"/>
      <c r="F5" s="22"/>
      <c r="G5" s="22"/>
      <c r="H5" s="22"/>
      <c r="I5" s="16"/>
    </row>
    <row r="6" spans="1:18" x14ac:dyDescent="0.25">
      <c r="A6" s="23"/>
      <c r="B6" s="20" t="s">
        <v>174</v>
      </c>
      <c r="C6" s="22"/>
      <c r="D6" s="22"/>
      <c r="E6" s="22"/>
      <c r="F6" s="22"/>
      <c r="G6" s="22"/>
      <c r="H6" s="22"/>
      <c r="I6" s="16"/>
      <c r="K6" t="s">
        <v>259</v>
      </c>
    </row>
    <row r="7" spans="1:18" x14ac:dyDescent="0.25">
      <c r="A7" s="23"/>
      <c r="B7" s="22"/>
      <c r="C7" s="22"/>
      <c r="D7" s="22"/>
      <c r="E7" s="22"/>
      <c r="F7" s="22"/>
      <c r="G7" s="22"/>
      <c r="H7" s="22"/>
      <c r="I7" s="16"/>
      <c r="K7" t="s">
        <v>252</v>
      </c>
      <c r="L7">
        <v>3</v>
      </c>
    </row>
    <row r="8" spans="1:18" x14ac:dyDescent="0.25">
      <c r="A8" s="23"/>
      <c r="B8" s="20" t="s">
        <v>175</v>
      </c>
      <c r="C8" s="22"/>
      <c r="D8" s="22"/>
      <c r="E8" s="22"/>
      <c r="F8" s="22"/>
      <c r="G8" s="22"/>
      <c r="H8" s="22"/>
      <c r="I8" s="16"/>
      <c r="K8" t="s">
        <v>253</v>
      </c>
      <c r="L8">
        <v>2</v>
      </c>
    </row>
    <row r="9" spans="1:18" x14ac:dyDescent="0.25">
      <c r="A9" s="23"/>
      <c r="B9" s="20" t="s">
        <v>176</v>
      </c>
      <c r="C9" s="22"/>
      <c r="D9" s="22"/>
      <c r="E9" s="22"/>
      <c r="F9" s="22"/>
      <c r="G9" s="22"/>
      <c r="H9" s="22"/>
      <c r="I9" s="16"/>
    </row>
    <row r="10" spans="1:18" ht="18" x14ac:dyDescent="0.35">
      <c r="A10" s="23"/>
      <c r="B10" s="20" t="s">
        <v>250</v>
      </c>
      <c r="C10" s="22"/>
      <c r="D10" s="22"/>
      <c r="E10" s="22"/>
      <c r="F10" s="22"/>
      <c r="G10" s="22"/>
      <c r="H10" s="22"/>
      <c r="I10" s="16"/>
      <c r="K10" t="s">
        <v>260</v>
      </c>
    </row>
    <row r="11" spans="1:18" ht="18" x14ac:dyDescent="0.35">
      <c r="A11" s="23"/>
      <c r="B11" s="20" t="s">
        <v>251</v>
      </c>
      <c r="C11" s="22"/>
      <c r="D11" s="22"/>
      <c r="E11" s="22"/>
      <c r="F11" s="22"/>
      <c r="G11" s="22"/>
      <c r="H11" s="22"/>
      <c r="I11" s="16"/>
      <c r="K11" t="s">
        <v>261</v>
      </c>
    </row>
    <row r="12" spans="1:18" x14ac:dyDescent="0.25">
      <c r="A12" s="23"/>
      <c r="B12" s="22"/>
      <c r="C12" s="22"/>
      <c r="D12" s="22"/>
      <c r="E12" s="22"/>
      <c r="F12" s="22"/>
      <c r="G12" s="22"/>
      <c r="H12" s="22"/>
      <c r="I12" s="16"/>
    </row>
    <row r="13" spans="1:18" x14ac:dyDescent="0.25">
      <c r="A13" s="23"/>
      <c r="B13" s="22"/>
      <c r="C13" s="66" t="s">
        <v>180</v>
      </c>
      <c r="D13" s="24"/>
      <c r="E13" s="24"/>
      <c r="F13" s="24"/>
      <c r="G13" s="24"/>
      <c r="H13" s="24"/>
      <c r="I13" s="16"/>
      <c r="K13" t="s">
        <v>254</v>
      </c>
    </row>
    <row r="14" spans="1:18" x14ac:dyDescent="0.25">
      <c r="A14" s="23"/>
      <c r="B14" s="60"/>
      <c r="C14" s="111" t="s">
        <v>248</v>
      </c>
      <c r="D14" s="112"/>
      <c r="E14" s="113"/>
      <c r="F14" s="112" t="s">
        <v>249</v>
      </c>
      <c r="G14" s="112"/>
      <c r="H14" s="113"/>
      <c r="I14" s="16"/>
      <c r="K14" s="99"/>
      <c r="L14" s="95" t="s">
        <v>248</v>
      </c>
      <c r="M14" s="97"/>
      <c r="N14" s="95" t="s">
        <v>249</v>
      </c>
      <c r="O14" s="97"/>
      <c r="P14" s="95" t="s">
        <v>14</v>
      </c>
      <c r="Q14" s="97"/>
      <c r="R14" s="99"/>
    </row>
    <row r="15" spans="1:18" ht="18" x14ac:dyDescent="0.35">
      <c r="A15" s="23"/>
      <c r="B15" s="103"/>
      <c r="C15" s="31"/>
      <c r="D15" s="61" t="s">
        <v>185</v>
      </c>
      <c r="E15" s="46" t="s">
        <v>187</v>
      </c>
      <c r="F15" s="61"/>
      <c r="G15" s="61" t="s">
        <v>185</v>
      </c>
      <c r="H15" s="46" t="s">
        <v>187</v>
      </c>
      <c r="I15" s="16"/>
      <c r="K15" s="79" t="s">
        <v>183</v>
      </c>
      <c r="L15" s="65" t="s">
        <v>56</v>
      </c>
      <c r="M15" s="77" t="s">
        <v>20</v>
      </c>
      <c r="N15" s="65" t="s">
        <v>56</v>
      </c>
      <c r="O15" s="77" t="s">
        <v>20</v>
      </c>
      <c r="P15" s="98" t="s">
        <v>56</v>
      </c>
      <c r="Q15" s="77" t="s">
        <v>20</v>
      </c>
      <c r="R15" s="79" t="s">
        <v>266</v>
      </c>
    </row>
    <row r="16" spans="1:18" x14ac:dyDescent="0.25">
      <c r="A16" s="23"/>
      <c r="B16" s="94" t="s">
        <v>183</v>
      </c>
      <c r="C16" s="28" t="s">
        <v>184</v>
      </c>
      <c r="D16" s="30" t="s">
        <v>186</v>
      </c>
      <c r="E16" s="89" t="s">
        <v>188</v>
      </c>
      <c r="F16" s="30" t="s">
        <v>184</v>
      </c>
      <c r="G16" s="30" t="s">
        <v>186</v>
      </c>
      <c r="H16" s="89" t="s">
        <v>188</v>
      </c>
      <c r="I16" s="16"/>
      <c r="K16" s="78">
        <v>1</v>
      </c>
      <c r="L16" s="75">
        <f>C17/E17</f>
        <v>2E-3</v>
      </c>
      <c r="M16" s="64">
        <f>D17/E17</f>
        <v>0.01</v>
      </c>
      <c r="N16" s="75">
        <f>F17/H17</f>
        <v>1E-3</v>
      </c>
      <c r="O16" s="64">
        <f>G17/H17</f>
        <v>1.2E-2</v>
      </c>
      <c r="P16" s="75">
        <f>(C17+F17)/(E17+H17)</f>
        <v>1.5E-3</v>
      </c>
      <c r="Q16" s="64">
        <f>(D17+G17)/(E17+H17)</f>
        <v>1.0999999999999999E-2</v>
      </c>
      <c r="R16" s="168">
        <f>E17+H17</f>
        <v>2000</v>
      </c>
    </row>
    <row r="17" spans="1:19" x14ac:dyDescent="0.25">
      <c r="A17" s="23"/>
      <c r="B17" s="25">
        <v>1</v>
      </c>
      <c r="C17" s="25">
        <v>2</v>
      </c>
      <c r="D17" s="27">
        <v>10</v>
      </c>
      <c r="E17" s="114">
        <v>1000</v>
      </c>
      <c r="F17" s="27">
        <v>1</v>
      </c>
      <c r="G17" s="27">
        <v>12</v>
      </c>
      <c r="H17" s="114">
        <v>1000</v>
      </c>
      <c r="I17" s="16"/>
      <c r="K17" s="100">
        <v>2</v>
      </c>
      <c r="L17" s="17">
        <f>C18/E18</f>
        <v>3.0000000000000001E-3</v>
      </c>
      <c r="M17" s="166">
        <f>D18/E18</f>
        <v>1.4999999999999999E-2</v>
      </c>
      <c r="N17" s="17">
        <f>F18/H18</f>
        <v>5.0000000000000001E-3</v>
      </c>
      <c r="O17" s="166">
        <f>G18/H18</f>
        <v>7.0000000000000001E-3</v>
      </c>
      <c r="P17" s="17">
        <f>(C18+F18)/(E18+H18)</f>
        <v>4.0000000000000001E-3</v>
      </c>
      <c r="Q17" s="166">
        <f>(D18+G18)/(E18+H18)</f>
        <v>1.0999999999999999E-2</v>
      </c>
      <c r="R17" s="162">
        <f t="shared" ref="R17:R19" si="0">E18+H18</f>
        <v>2000</v>
      </c>
    </row>
    <row r="18" spans="1:19" x14ac:dyDescent="0.25">
      <c r="A18" s="23"/>
      <c r="B18" s="31">
        <v>2</v>
      </c>
      <c r="C18" s="31">
        <v>3</v>
      </c>
      <c r="D18" s="61">
        <v>15</v>
      </c>
      <c r="E18" s="115">
        <v>1000</v>
      </c>
      <c r="F18" s="61">
        <v>5</v>
      </c>
      <c r="G18" s="61">
        <v>7</v>
      </c>
      <c r="H18" s="115">
        <v>1000</v>
      </c>
      <c r="I18" s="16"/>
      <c r="K18" s="79">
        <v>3</v>
      </c>
      <c r="L18" s="65">
        <f>C19/E19</f>
        <v>4.0000000000000001E-3</v>
      </c>
      <c r="M18" s="77">
        <f>D19/E19</f>
        <v>5.0000000000000001E-3</v>
      </c>
      <c r="N18" s="65">
        <f>F19/H19</f>
        <v>1E-3</v>
      </c>
      <c r="O18" s="77">
        <f>G19/H19</f>
        <v>8.9999999999999993E-3</v>
      </c>
      <c r="P18" s="65">
        <f>(C19+F19)/(E19+H19)</f>
        <v>2.5000000000000001E-3</v>
      </c>
      <c r="Q18" s="77">
        <f>(D19+G19)/(E19+H19)</f>
        <v>7.0000000000000001E-3</v>
      </c>
      <c r="R18" s="163">
        <f t="shared" si="0"/>
        <v>2000</v>
      </c>
    </row>
    <row r="19" spans="1:19" x14ac:dyDescent="0.25">
      <c r="A19" s="23"/>
      <c r="B19" s="31">
        <v>3</v>
      </c>
      <c r="C19" s="31">
        <v>4</v>
      </c>
      <c r="D19" s="61">
        <v>5</v>
      </c>
      <c r="E19" s="115">
        <v>1000</v>
      </c>
      <c r="F19" s="61">
        <v>1</v>
      </c>
      <c r="G19" s="61">
        <v>9</v>
      </c>
      <c r="H19" s="115">
        <v>1000</v>
      </c>
      <c r="I19" s="16"/>
      <c r="K19" s="79" t="s">
        <v>255</v>
      </c>
      <c r="L19" s="65">
        <f>C20/E20</f>
        <v>3.0000000000000001E-3</v>
      </c>
      <c r="M19" s="98">
        <f>D20/E20</f>
        <v>0.01</v>
      </c>
      <c r="N19" s="65">
        <f>F20/H20</f>
        <v>2.3333333333333335E-3</v>
      </c>
      <c r="O19" s="77">
        <f>G20/H20</f>
        <v>9.3333333333333341E-3</v>
      </c>
      <c r="P19" s="98">
        <f>(C20+F20)/(E20+H20)</f>
        <v>2.6666666666666666E-3</v>
      </c>
      <c r="Q19" s="77">
        <f>(D20+G20)/(E20+H20)</f>
        <v>9.6666666666666672E-3</v>
      </c>
      <c r="R19" s="163">
        <f t="shared" si="0"/>
        <v>6000</v>
      </c>
      <c r="S19" s="167" t="s">
        <v>265</v>
      </c>
    </row>
    <row r="20" spans="1:19" x14ac:dyDescent="0.25">
      <c r="A20" s="23"/>
      <c r="B20" s="53" t="s">
        <v>14</v>
      </c>
      <c r="C20" s="53">
        <f>SUM(C17:C19)</f>
        <v>9</v>
      </c>
      <c r="D20" s="54">
        <f>SUM(D17:D19)</f>
        <v>30</v>
      </c>
      <c r="E20" s="55">
        <f t="shared" ref="E20:H20" si="1">SUM(E17:E19)</f>
        <v>3000</v>
      </c>
      <c r="F20" s="54">
        <f t="shared" si="1"/>
        <v>7</v>
      </c>
      <c r="G20" s="54">
        <f t="shared" si="1"/>
        <v>28</v>
      </c>
      <c r="H20" s="55">
        <f t="shared" si="1"/>
        <v>3000</v>
      </c>
      <c r="I20" s="16"/>
    </row>
    <row r="21" spans="1:19" ht="18.75" x14ac:dyDescent="0.35">
      <c r="A21" s="23"/>
      <c r="B21" s="22"/>
      <c r="C21" s="22"/>
      <c r="D21" s="22"/>
      <c r="E21" s="22"/>
      <c r="F21" s="22"/>
      <c r="G21" s="22"/>
      <c r="H21" s="22"/>
      <c r="I21" s="16"/>
      <c r="K21" t="s">
        <v>262</v>
      </c>
    </row>
    <row r="22" spans="1:19" x14ac:dyDescent="0.25">
      <c r="A22" s="23"/>
      <c r="B22" s="22" t="s">
        <v>267</v>
      </c>
      <c r="C22" s="22"/>
      <c r="D22" s="22"/>
      <c r="E22" s="22"/>
      <c r="F22" s="22"/>
      <c r="G22" s="22"/>
      <c r="H22" s="22"/>
      <c r="I22" s="16"/>
      <c r="K22" s="99"/>
      <c r="L22" s="95" t="s">
        <v>257</v>
      </c>
      <c r="M22" s="97"/>
    </row>
    <row r="23" spans="1:19" x14ac:dyDescent="0.25">
      <c r="A23" s="23"/>
      <c r="B23" s="22" t="s">
        <v>268</v>
      </c>
      <c r="C23" s="22"/>
      <c r="D23" s="22"/>
      <c r="E23" s="22"/>
      <c r="F23" s="22"/>
      <c r="G23" s="22"/>
      <c r="H23" s="22"/>
      <c r="I23" s="16"/>
      <c r="K23" s="79" t="s">
        <v>183</v>
      </c>
      <c r="L23" s="65">
        <v>1</v>
      </c>
      <c r="M23" s="77">
        <v>2</v>
      </c>
    </row>
    <row r="24" spans="1:19" x14ac:dyDescent="0.25">
      <c r="A24" s="23"/>
      <c r="B24" s="22"/>
      <c r="C24" s="22"/>
      <c r="D24" s="22"/>
      <c r="E24" s="22"/>
      <c r="F24" s="22"/>
      <c r="G24" s="22"/>
      <c r="H24" s="22"/>
      <c r="I24" s="16"/>
      <c r="K24" s="78">
        <v>1</v>
      </c>
      <c r="L24" s="75">
        <f>E17*(L16-P16)^2</f>
        <v>2.5000000000000001E-4</v>
      </c>
      <c r="M24" s="64">
        <f>H17*(N16-P16)^2</f>
        <v>2.5000000000000001E-4</v>
      </c>
    </row>
    <row r="25" spans="1:19" x14ac:dyDescent="0.25">
      <c r="A25" s="23"/>
      <c r="B25" s="22" t="s">
        <v>269</v>
      </c>
      <c r="C25" s="22"/>
      <c r="D25" s="22"/>
      <c r="E25" s="22"/>
      <c r="F25" s="22"/>
      <c r="G25" s="22"/>
      <c r="H25" s="22"/>
      <c r="I25" s="16"/>
      <c r="K25" s="100">
        <v>2</v>
      </c>
      <c r="L25" s="17">
        <f>E18*(L17-P17)^2</f>
        <v>1E-3</v>
      </c>
      <c r="M25" s="166">
        <f>H18*(N17-P17)^2</f>
        <v>1E-3</v>
      </c>
    </row>
    <row r="26" spans="1:19" x14ac:dyDescent="0.25">
      <c r="A26" s="23"/>
      <c r="B26" s="22" t="s">
        <v>268</v>
      </c>
      <c r="C26" s="22"/>
      <c r="D26" s="22"/>
      <c r="E26" s="22"/>
      <c r="F26" s="22"/>
      <c r="G26" s="22"/>
      <c r="H26" s="22"/>
      <c r="I26" s="16"/>
      <c r="K26" s="79">
        <v>3</v>
      </c>
      <c r="L26" s="65">
        <f>E19*(L18-P18)^2</f>
        <v>2.2500000000000003E-3</v>
      </c>
      <c r="M26" s="77">
        <f>H19*(N18-P18)^2</f>
        <v>2.2500000000000003E-3</v>
      </c>
    </row>
    <row r="27" spans="1:19" x14ac:dyDescent="0.25">
      <c r="A27" s="23"/>
      <c r="B27" s="22"/>
      <c r="C27" s="22"/>
      <c r="D27" s="22"/>
      <c r="E27" s="22"/>
      <c r="F27" s="22"/>
      <c r="G27" s="22"/>
      <c r="H27" s="22"/>
      <c r="I27" s="16"/>
    </row>
    <row r="28" spans="1:19" x14ac:dyDescent="0.25">
      <c r="A28" s="23"/>
      <c r="B28" s="22" t="s">
        <v>275</v>
      </c>
      <c r="C28" s="22"/>
      <c r="D28" s="22"/>
      <c r="E28" s="22"/>
      <c r="F28" s="22"/>
      <c r="G28" s="22"/>
      <c r="H28" s="22"/>
      <c r="I28" s="16"/>
      <c r="K28" t="s">
        <v>258</v>
      </c>
      <c r="L28" s="170">
        <f>SUM(L24:M26)/(L7*(L8-1))</f>
        <v>2.3333333333333335E-3</v>
      </c>
    </row>
    <row r="29" spans="1:19" x14ac:dyDescent="0.25">
      <c r="A29" s="23"/>
      <c r="B29" s="22" t="s">
        <v>277</v>
      </c>
      <c r="C29" s="22"/>
      <c r="D29" s="22"/>
      <c r="E29" s="22"/>
      <c r="F29" s="22"/>
      <c r="G29" s="22"/>
      <c r="H29" s="22"/>
      <c r="I29" s="16"/>
      <c r="J29" t="s">
        <v>82</v>
      </c>
    </row>
    <row r="30" spans="1:19" x14ac:dyDescent="0.25">
      <c r="A30" s="23"/>
      <c r="B30" s="22"/>
      <c r="C30" s="22"/>
      <c r="D30" s="22"/>
      <c r="E30" s="22"/>
      <c r="F30" s="22"/>
      <c r="G30" s="22"/>
      <c r="H30" s="22"/>
      <c r="I30" s="16"/>
    </row>
    <row r="31" spans="1:19" x14ac:dyDescent="0.25">
      <c r="A31" s="23"/>
      <c r="B31" s="22" t="s">
        <v>274</v>
      </c>
      <c r="C31" s="22"/>
      <c r="D31" s="22"/>
      <c r="E31" s="22"/>
      <c r="F31" s="22"/>
      <c r="G31" s="22"/>
      <c r="H31" s="22"/>
      <c r="I31" s="16"/>
    </row>
    <row r="32" spans="1:19" x14ac:dyDescent="0.25">
      <c r="A32" s="23"/>
      <c r="B32" s="22" t="s">
        <v>272</v>
      </c>
      <c r="C32" s="22"/>
      <c r="D32" s="22"/>
      <c r="E32" s="22"/>
      <c r="F32" s="22"/>
      <c r="G32" s="22"/>
      <c r="H32" s="22"/>
      <c r="I32" s="16"/>
    </row>
    <row r="33" spans="1:15" ht="18" x14ac:dyDescent="0.35">
      <c r="A33" s="23"/>
      <c r="B33" s="22"/>
      <c r="C33" s="22"/>
      <c r="D33" s="22"/>
      <c r="E33" s="22"/>
      <c r="F33" s="22"/>
      <c r="G33" s="22"/>
      <c r="H33" s="22"/>
      <c r="I33" s="16"/>
      <c r="K33" t="s">
        <v>270</v>
      </c>
    </row>
    <row r="34" spans="1:15" ht="18.75" x14ac:dyDescent="0.35">
      <c r="A34" s="23"/>
      <c r="B34" s="22" t="s">
        <v>282</v>
      </c>
      <c r="C34" s="22"/>
      <c r="D34" s="22"/>
      <c r="E34" s="22"/>
      <c r="F34" s="22"/>
      <c r="G34" s="22"/>
      <c r="H34" s="22"/>
      <c r="I34" s="16"/>
      <c r="K34" t="s">
        <v>271</v>
      </c>
    </row>
    <row r="35" spans="1:15" x14ac:dyDescent="0.25">
      <c r="A35" s="23"/>
      <c r="B35" s="22" t="s">
        <v>283</v>
      </c>
      <c r="C35" s="22"/>
      <c r="D35" s="177">
        <v>8.5888888888888874E-5</v>
      </c>
      <c r="E35" s="22"/>
      <c r="F35" s="22"/>
      <c r="G35" s="22"/>
      <c r="H35" s="22"/>
      <c r="I35" s="16"/>
      <c r="K35" s="42" t="s">
        <v>183</v>
      </c>
      <c r="L35" s="41" t="s">
        <v>263</v>
      </c>
    </row>
    <row r="36" spans="1:15" x14ac:dyDescent="0.25">
      <c r="A36" s="23"/>
      <c r="B36" s="22"/>
      <c r="C36" s="22"/>
      <c r="D36" s="22"/>
      <c r="E36" s="22"/>
      <c r="F36" s="22"/>
      <c r="G36" s="22"/>
      <c r="H36" s="22"/>
      <c r="I36" s="16"/>
      <c r="K36" s="100">
        <v>1</v>
      </c>
      <c r="L36" s="166">
        <f>R16*(P16-$P$19)^2</f>
        <v>2.7222222222222214E-3</v>
      </c>
    </row>
    <row r="37" spans="1:15" x14ac:dyDescent="0.25">
      <c r="A37" s="23"/>
      <c r="B37" s="22" t="s">
        <v>284</v>
      </c>
      <c r="C37" s="22"/>
      <c r="D37" s="22"/>
      <c r="E37" s="22"/>
      <c r="F37" s="22"/>
      <c r="G37" s="22"/>
      <c r="H37" s="22"/>
      <c r="I37" s="16"/>
      <c r="K37" s="100">
        <v>2</v>
      </c>
      <c r="L37" s="166">
        <f t="shared" ref="L37:L38" si="2">R17*(P17-$P$19)^2</f>
        <v>3.5555555555555562E-3</v>
      </c>
    </row>
    <row r="38" spans="1:15" x14ac:dyDescent="0.25">
      <c r="A38" s="23"/>
      <c r="B38" s="22" t="s">
        <v>285</v>
      </c>
      <c r="C38" s="22"/>
      <c r="D38" s="22"/>
      <c r="E38" s="22"/>
      <c r="F38" s="22"/>
      <c r="G38" s="22"/>
      <c r="H38" s="22"/>
      <c r="I38" s="16"/>
      <c r="K38" s="79">
        <v>3</v>
      </c>
      <c r="L38" s="174">
        <f t="shared" si="2"/>
        <v>5.5555555555555463E-5</v>
      </c>
    </row>
    <row r="39" spans="1:15" x14ac:dyDescent="0.25">
      <c r="A39" s="23"/>
      <c r="B39" s="22"/>
      <c r="C39" s="22"/>
      <c r="D39" s="22"/>
      <c r="E39" s="22"/>
      <c r="F39" s="22"/>
      <c r="G39" s="22"/>
      <c r="H39" s="22"/>
      <c r="I39" s="16"/>
    </row>
    <row r="40" spans="1:15" x14ac:dyDescent="0.25">
      <c r="A40" s="23"/>
      <c r="B40" s="22" t="s">
        <v>296</v>
      </c>
      <c r="C40" s="22"/>
      <c r="D40" s="22"/>
      <c r="E40" s="22"/>
      <c r="F40" s="22"/>
      <c r="G40" s="22"/>
      <c r="H40" s="22"/>
      <c r="I40" s="16"/>
      <c r="K40" t="s">
        <v>264</v>
      </c>
      <c r="L40" s="169">
        <f>(SUM(L36:L38)-(L7-1)*L28)/(R19-1/R19*SUMSQ(R16:R18))</f>
        <v>4.1666666666666651E-7</v>
      </c>
    </row>
    <row r="41" spans="1:15" ht="15.75" thickBot="1" x14ac:dyDescent="0.3">
      <c r="A41" s="36"/>
      <c r="B41" s="37" t="s">
        <v>297</v>
      </c>
      <c r="C41" s="37"/>
      <c r="D41" s="37"/>
      <c r="E41" s="37"/>
      <c r="F41" s="37"/>
      <c r="G41" s="37"/>
      <c r="H41" s="37"/>
      <c r="I41" s="38"/>
    </row>
    <row r="42" spans="1:15" x14ac:dyDescent="0.25">
      <c r="J42" t="s">
        <v>132</v>
      </c>
      <c r="K42" t="s">
        <v>276</v>
      </c>
    </row>
    <row r="44" spans="1:15" ht="18" x14ac:dyDescent="0.35">
      <c r="K44" t="s">
        <v>278</v>
      </c>
      <c r="L44" s="173">
        <f>L28/R17+L40</f>
        <v>1.5833333333333333E-6</v>
      </c>
    </row>
    <row r="46" spans="1:15" x14ac:dyDescent="0.25">
      <c r="J46" t="s">
        <v>139</v>
      </c>
      <c r="O46" s="167" t="s">
        <v>273</v>
      </c>
    </row>
    <row r="49" spans="10:16" ht="18" x14ac:dyDescent="0.35">
      <c r="K49" s="40" t="s">
        <v>183</v>
      </c>
      <c r="L49" s="42" t="s">
        <v>281</v>
      </c>
      <c r="M49" s="42" t="s">
        <v>280</v>
      </c>
    </row>
    <row r="50" spans="10:16" x14ac:dyDescent="0.25">
      <c r="K50" s="17">
        <v>1</v>
      </c>
      <c r="L50" s="100">
        <f>P16-$P$19</f>
        <v>-1.1666666666666665E-3</v>
      </c>
      <c r="M50" s="166">
        <f>Q16-$Q$19</f>
        <v>1.3333333333333322E-3</v>
      </c>
    </row>
    <row r="51" spans="10:16" x14ac:dyDescent="0.25">
      <c r="K51" s="17">
        <v>2</v>
      </c>
      <c r="L51" s="100">
        <f>P17-$P$19</f>
        <v>1.3333333333333335E-3</v>
      </c>
      <c r="M51" s="166">
        <f>Q17-$Q$19</f>
        <v>1.3333333333333322E-3</v>
      </c>
    </row>
    <row r="52" spans="10:16" x14ac:dyDescent="0.25">
      <c r="K52" s="65">
        <v>3</v>
      </c>
      <c r="L52" s="79">
        <f>P18-$P$19</f>
        <v>-1.6666666666666653E-4</v>
      </c>
      <c r="M52" s="77">
        <f>Q18-$Q$19</f>
        <v>-2.666666666666667E-3</v>
      </c>
    </row>
    <row r="54" spans="10:16" x14ac:dyDescent="0.25">
      <c r="K54" t="s">
        <v>279</v>
      </c>
      <c r="L54" s="173">
        <f>SUMPRODUCT(L50:L52,M50:M52,R16:R18)/R19</f>
        <v>2.2222222222222219E-7</v>
      </c>
    </row>
    <row r="56" spans="10:16" x14ac:dyDescent="0.25">
      <c r="J56" t="s">
        <v>286</v>
      </c>
      <c r="K56" t="s">
        <v>287</v>
      </c>
    </row>
    <row r="60" spans="10:16" ht="18" x14ac:dyDescent="0.35">
      <c r="K60" s="167" t="s">
        <v>288</v>
      </c>
    </row>
    <row r="61" spans="10:16" ht="18" x14ac:dyDescent="0.35">
      <c r="K61" s="167" t="s">
        <v>289</v>
      </c>
    </row>
    <row r="63" spans="10:16" x14ac:dyDescent="0.25">
      <c r="K63" t="s">
        <v>290</v>
      </c>
    </row>
    <row r="64" spans="10:16" x14ac:dyDescent="0.25">
      <c r="K64" s="171">
        <f>L40</f>
        <v>4.1666666666666651E-7</v>
      </c>
      <c r="L64" s="4" t="s">
        <v>291</v>
      </c>
      <c r="M64" s="172">
        <f>L44</f>
        <v>1.5833333333333333E-6</v>
      </c>
      <c r="N64" s="172">
        <f>L54</f>
        <v>2.2222222222222219E-7</v>
      </c>
      <c r="O64" s="4" t="s">
        <v>292</v>
      </c>
      <c r="P64" s="4" t="s">
        <v>293</v>
      </c>
    </row>
    <row r="65" spans="10:16" x14ac:dyDescent="0.25">
      <c r="K65" s="171">
        <f>L54</f>
        <v>2.2222222222222219E-7</v>
      </c>
      <c r="M65" s="172">
        <f>L54</f>
        <v>2.2222222222222219E-7</v>
      </c>
      <c r="N65" s="172">
        <f>D35</f>
        <v>8.5888888888888874E-5</v>
      </c>
      <c r="P65" s="4" t="s">
        <v>294</v>
      </c>
    </row>
    <row r="67" spans="10:16" x14ac:dyDescent="0.25">
      <c r="K67" s="167" t="s">
        <v>295</v>
      </c>
    </row>
    <row r="69" spans="10:16" x14ac:dyDescent="0.25">
      <c r="K69" s="4" t="s">
        <v>293</v>
      </c>
      <c r="L69" s="4" t="s">
        <v>291</v>
      </c>
      <c r="M69" s="175">
        <f t="array" ref="M69:M70">MMULT(MINVERSE(M64:N65),K64:K65)</f>
        <v>0.26289022590532402</v>
      </c>
    </row>
    <row r="70" spans="10:16" x14ac:dyDescent="0.25">
      <c r="K70" s="4" t="s">
        <v>294</v>
      </c>
      <c r="M70" s="175">
        <v>1.9071404245657852E-3</v>
      </c>
    </row>
    <row r="72" spans="10:16" x14ac:dyDescent="0.25">
      <c r="J72" t="s">
        <v>298</v>
      </c>
      <c r="K72" t="s">
        <v>299</v>
      </c>
    </row>
    <row r="75" spans="10:16" x14ac:dyDescent="0.25">
      <c r="K75" s="176">
        <f>P19+M69*(P17-P19)+M70*(Q17-Q19)</f>
        <v>3.0197298217731865E-3</v>
      </c>
      <c r="L75" t="s">
        <v>300</v>
      </c>
    </row>
  </sheetData>
  <mergeCells count="1">
    <mergeCell ref="H1:I1"/>
  </mergeCells>
  <hyperlinks>
    <hyperlink ref="H1" location="TOC!A1" display="Return to TOC" xr:uid="{34726DFF-12F5-42A0-A9D1-1BC4E3784287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TOC</vt:lpstr>
      <vt:lpstr>Couret-Venter1</vt:lpstr>
      <vt:lpstr>Couret-Venter2</vt:lpstr>
      <vt:lpstr>Couret-Venter3</vt:lpstr>
      <vt:lpstr>Couret-Venter4</vt:lpstr>
      <vt:lpstr>Couret-Venter5</vt:lpstr>
      <vt:lpstr>Couret-Venter6</vt:lpstr>
      <vt:lpstr>Couret-Venter7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2021-03-10T11:20:16Z</dcterms:created>
  <dcterms:modified xsi:type="dcterms:W3CDTF">2024-08-29T10:27:52Z</dcterms:modified>
</cp:coreProperties>
</file>