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F4DD8233-B4A1-4312-BD96-F5E591FCED94}" xr6:coauthVersionLast="47" xr6:coauthVersionMax="47" xr10:uidLastSave="{00000000-0000-0000-0000-000000000000}"/>
  <bookViews>
    <workbookView xWindow="-120" yWindow="-120" windowWidth="29040" windowHeight="15840" xr2:uid="{2EE3470A-FF43-457C-8FEE-F5C764B78EA1}"/>
  </bookViews>
  <sheets>
    <sheet name="Instructions" sheetId="2" r:id="rId1"/>
    <sheet name="TOC" sheetId="3" r:id="rId2"/>
    <sheet name="GLM_ExampleCalc" sheetId="4" r:id="rId3"/>
    <sheet name="GLM_DesignMatrix" sheetId="5" r:id="rId4"/>
    <sheet name="GLM_Offsets" sheetId="6" r:id="rId5"/>
    <sheet name="GLM_Quantiles" sheetId="7" r:id="rId6"/>
    <sheet name="GLM_DLC" sheetId="8" r:id="rId7"/>
    <sheet name="GLM_LRChart" sheetId="9" r:id="rId8"/>
    <sheet name="GLM_ConfMatrix" sheetId="10" r:id="rId9"/>
    <sheet name="GLM_Sensitivity" sheetId="11" r:id="rId10"/>
    <sheet name="GLM_LogisticLorenz" sheetId="57" r:id="rId11"/>
    <sheet name="Holmes_Factors" sheetId="58" r:id="rId12"/>
    <sheet name="Fisher_QuintilesTest" sheetId="12" r:id="rId13"/>
    <sheet name="Fisher_QuintilesTest2" sheetId="13" r:id="rId14"/>
    <sheet name="Fisher_Efficiency" sheetId="14" r:id="rId15"/>
    <sheet name="Fisher_RS5" sheetId="15" r:id="rId16"/>
    <sheet name="Fisher_RS7" sheetId="16" r:id="rId17"/>
    <sheet name="Fisher_CashflowRetro" sheetId="17" r:id="rId18"/>
    <sheet name="Fisher_CashflowLDD" sheetId="18" r:id="rId19"/>
    <sheet name="Fisher_AggDed1" sheetId="19" r:id="rId20"/>
    <sheet name="Fisher_AggDed2" sheetId="20" r:id="rId21"/>
    <sheet name="Fisher_UniTableM" sheetId="21" r:id="rId22"/>
    <sheet name="Fisher_ExpTableM" sheetId="22" r:id="rId23"/>
    <sheet name="Fisher_EstNetInsCharge" sheetId="23" r:id="rId24"/>
    <sheet name="Fisher_TblMBalEqDeriv" sheetId="24" r:id="rId25"/>
    <sheet name="Fisher_LtdTblMBalEqDeriv" sheetId="25" r:id="rId26"/>
    <sheet name="Fisher_TblLBalEqDeriv" sheetId="26" r:id="rId27"/>
    <sheet name="Fisher_Vert" sheetId="27" r:id="rId28"/>
    <sheet name="Fisher_Horiz" sheetId="28" r:id="rId29"/>
    <sheet name="Fisher_Ch3Q13" sheetId="29" r:id="rId30"/>
    <sheet name="Fisher_Ch3Q14" sheetId="30" r:id="rId31"/>
    <sheet name="Fisher_TableLEx" sheetId="31" r:id="rId32"/>
    <sheet name="Fisher_ICRLLEx" sheetId="32" r:id="rId33"/>
    <sheet name="Bahnemann_Ex5-4" sheetId="33" r:id="rId34"/>
    <sheet name="Bahnemann_Ex6-3" sheetId="34" r:id="rId35"/>
    <sheet name="Bahnemann_Consistency" sheetId="35" r:id="rId36"/>
    <sheet name="Bahnemann_StrDed" sheetId="36" r:id="rId37"/>
    <sheet name="Bahnemann_FranchDed" sheetId="37" r:id="rId38"/>
    <sheet name="2014_Q5" sheetId="38" r:id="rId39"/>
    <sheet name="2012_Q6" sheetId="39" r:id="rId40"/>
    <sheet name="2011_Q1" sheetId="40" r:id="rId41"/>
    <sheet name="ISO_StandardCSLC" sheetId="41" r:id="rId42"/>
    <sheet name="ISO_PACR_CSLC" sheetId="42" r:id="rId43"/>
    <sheet name="ISO_HistExp_CSLC" sheetId="43" r:id="rId44"/>
    <sheet name="ISO_CalcExpMod" sheetId="44" r:id="rId45"/>
    <sheet name="ISO_NoBasicPremiums" sheetId="45" r:id="rId46"/>
    <sheet name="Q5_2015" sheetId="46" r:id="rId47"/>
    <sheet name="Q2_2011" sheetId="47" r:id="rId48"/>
    <sheet name="Q5_2012" sheetId="48" r:id="rId49"/>
    <sheet name="NCCI_ExperienceEx" sheetId="49" r:id="rId50"/>
    <sheet name="Q1a_2018" sheetId="50" r:id="rId51"/>
    <sheet name="Q1b_2018" sheetId="51" r:id="rId52"/>
    <sheet name="Mahler_Rating" sheetId="52" r:id="rId53"/>
    <sheet name="NCCI_BasicPremFactor" sheetId="53" r:id="rId54"/>
    <sheet name="NCCI_BasicPremFactorPractice" sheetId="54" r:id="rId55"/>
    <sheet name="NCCI_InfoMergeEx" sheetId="55" r:id="rId56"/>
    <sheet name="NCCI_InfoSevPDF" sheetId="56" r:id="rId5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12" i="3"/>
  <c r="C7" i="56"/>
  <c r="C5" i="56"/>
  <c r="F44" i="53"/>
  <c r="D44" i="53"/>
  <c r="F43" i="53"/>
  <c r="D43" i="53"/>
  <c r="F42" i="53"/>
  <c r="D42" i="53"/>
  <c r="F40" i="53"/>
  <c r="D40" i="53"/>
  <c r="F39" i="53"/>
  <c r="D39" i="53"/>
  <c r="F38" i="53"/>
  <c r="D38" i="53"/>
  <c r="D14" i="52"/>
  <c r="D13" i="52"/>
  <c r="D12" i="52"/>
  <c r="D11" i="52"/>
  <c r="D10" i="52"/>
  <c r="I18" i="51"/>
  <c r="H18" i="51"/>
  <c r="G18" i="51"/>
  <c r="F18" i="51"/>
  <c r="E18" i="51"/>
  <c r="D18" i="51"/>
  <c r="I18" i="50"/>
  <c r="H18" i="50"/>
  <c r="G18" i="50"/>
  <c r="F18" i="50"/>
  <c r="E18" i="50"/>
  <c r="D18" i="50"/>
  <c r="I18" i="46"/>
  <c r="H18" i="46"/>
  <c r="G18" i="46"/>
  <c r="F18" i="46"/>
  <c r="E18" i="46"/>
  <c r="D18" i="46"/>
  <c r="C9" i="45"/>
  <c r="F13" i="40"/>
  <c r="E13" i="40"/>
  <c r="F12" i="38"/>
  <c r="E12" i="38"/>
  <c r="D12" i="38"/>
  <c r="C27" i="36" l="1"/>
  <c r="C26" i="36"/>
  <c r="C25" i="36"/>
  <c r="E21" i="36"/>
  <c r="C34" i="34"/>
  <c r="C32" i="34"/>
  <c r="C31" i="34"/>
  <c r="C28" i="34"/>
  <c r="C26" i="34"/>
  <c r="C23" i="34"/>
  <c r="D20" i="34"/>
  <c r="C19" i="34"/>
  <c r="D19" i="34" s="1"/>
  <c r="F15" i="33"/>
  <c r="E15" i="33"/>
  <c r="D15" i="33"/>
  <c r="F14" i="33"/>
  <c r="F13" i="33"/>
  <c r="F12" i="33"/>
  <c r="F11" i="33"/>
  <c r="G10" i="33"/>
  <c r="F10" i="33"/>
  <c r="G9" i="33"/>
  <c r="F9" i="33"/>
  <c r="H8" i="33"/>
  <c r="F8" i="33"/>
  <c r="C11" i="32"/>
  <c r="E18" i="31"/>
  <c r="D18" i="31"/>
  <c r="C9" i="31"/>
  <c r="C10" i="31" s="1"/>
  <c r="C11" i="31" s="1"/>
  <c r="C12" i="31" s="1"/>
  <c r="C13" i="31" s="1"/>
  <c r="C14" i="31" s="1"/>
  <c r="C15" i="31" s="1"/>
  <c r="C16" i="31" s="1"/>
  <c r="C17" i="31" s="1"/>
  <c r="C13" i="30"/>
  <c r="C11" i="30"/>
  <c r="C8" i="30"/>
  <c r="C7" i="30"/>
  <c r="C6" i="30"/>
  <c r="C25" i="29"/>
  <c r="C24" i="29"/>
  <c r="C23" i="29"/>
  <c r="C20" i="29"/>
  <c r="C19" i="29"/>
  <c r="C18" i="29"/>
  <c r="D15" i="29"/>
  <c r="D14" i="29"/>
  <c r="E7" i="29"/>
  <c r="D7" i="29"/>
  <c r="C9" i="28"/>
  <c r="C21" i="27"/>
  <c r="C9" i="27"/>
  <c r="C5" i="27"/>
  <c r="C19" i="23"/>
  <c r="C16" i="23"/>
  <c r="D14" i="23"/>
  <c r="C5" i="23"/>
  <c r="C6" i="22"/>
  <c r="B13" i="21"/>
  <c r="C6" i="21" s="1"/>
  <c r="C5" i="21"/>
  <c r="H10" i="33" l="1"/>
  <c r="I10" i="33"/>
  <c r="G12" i="33"/>
  <c r="G14" i="33"/>
  <c r="H12" i="33"/>
  <c r="G8" i="33"/>
  <c r="H14" i="33"/>
  <c r="C10" i="28"/>
  <c r="C11" i="28" s="1"/>
  <c r="C12" i="28"/>
  <c r="C10" i="27"/>
  <c r="C6" i="23"/>
  <c r="C22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23" i="17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I12" i="33" l="1"/>
  <c r="I8" i="33"/>
  <c r="C13" i="28"/>
  <c r="C11" i="27"/>
  <c r="C13" i="16"/>
  <c r="C12" i="16"/>
  <c r="H15" i="12"/>
  <c r="H14" i="12"/>
  <c r="H13" i="12"/>
  <c r="H12" i="12"/>
  <c r="H11" i="12"/>
  <c r="H10" i="12"/>
  <c r="H9" i="12"/>
  <c r="H8" i="12"/>
  <c r="H7" i="12"/>
  <c r="H6" i="12"/>
  <c r="C24" i="10"/>
  <c r="C13" i="10"/>
  <c r="C14" i="10" s="1"/>
  <c r="C12" i="10"/>
  <c r="C8" i="7"/>
  <c r="C7" i="7"/>
  <c r="C14" i="28" l="1"/>
  <c r="C12" i="27"/>
  <c r="C15" i="10"/>
  <c r="C9" i="7"/>
  <c r="C24" i="4"/>
  <c r="C23" i="4"/>
  <c r="C20" i="4"/>
  <c r="C19" i="4"/>
  <c r="C15" i="28" l="1"/>
  <c r="C13" i="27"/>
  <c r="C16" i="10"/>
  <c r="C10" i="7"/>
  <c r="C16" i="28" l="1"/>
  <c r="C14" i="27"/>
  <c r="C17" i="10"/>
  <c r="C11" i="7"/>
  <c r="C17" i="28" l="1"/>
  <c r="C15" i="27"/>
  <c r="C18" i="10"/>
  <c r="C12" i="7"/>
  <c r="C16" i="27" l="1"/>
  <c r="C19" i="10"/>
  <c r="C13" i="7"/>
  <c r="C17" i="27" l="1"/>
  <c r="C20" i="10"/>
  <c r="C14" i="7"/>
  <c r="C21" i="10" l="1"/>
  <c r="C15" i="7"/>
  <c r="C22" i="10" l="1"/>
</calcChain>
</file>

<file path=xl/sharedStrings.xml><?xml version="1.0" encoding="utf-8"?>
<sst xmlns="http://schemas.openxmlformats.org/spreadsheetml/2006/main" count="1823" uniqueCount="816">
  <si>
    <t>Instructions</t>
  </si>
  <si>
    <t>Use it to practice solving core problems while viewing the source material and associated BA PDFs. Or,</t>
  </si>
  <si>
    <t>use it to audit our approach to solving these calculations.</t>
  </si>
  <si>
    <t xml:space="preserve">The spreadsheets are set up to be somewhat like the Pearson VUE CBT environment to help you feel </t>
  </si>
  <si>
    <t>more comfortable on exam day.</t>
  </si>
  <si>
    <t>Please let BattleActs know about your experience; we're always looking for ways to improve our products.</t>
  </si>
  <si>
    <t>slay the beast</t>
  </si>
  <si>
    <t>Problem</t>
  </si>
  <si>
    <t>Reading</t>
  </si>
  <si>
    <t>Problem Type</t>
  </si>
  <si>
    <t>Description</t>
  </si>
  <si>
    <t>Exam 8 PowerPack</t>
  </si>
  <si>
    <t>GLM Prediction</t>
  </si>
  <si>
    <t>GLM Design Matrix</t>
  </si>
  <si>
    <t>Offset Deductibles</t>
  </si>
  <si>
    <t>Quantiles Test</t>
  </si>
  <si>
    <t>Double Lift Chart</t>
  </si>
  <si>
    <t>Loss Ratio Lift Chart</t>
  </si>
  <si>
    <t>Confusion Matrix</t>
  </si>
  <si>
    <t>Predict auto claim severity using a GLM</t>
  </si>
  <si>
    <t>Define the design matrix and vector of responses</t>
  </si>
  <si>
    <t>Offset deductibles within a GLM</t>
  </si>
  <si>
    <t>Perform a quantiles test and plot the results</t>
  </si>
  <si>
    <t>Produce a double lift chart</t>
  </si>
  <si>
    <t>Produce a loss ratio lift chart</t>
  </si>
  <si>
    <t>Calculate a confusion matrix for a given discrimination threshold</t>
  </si>
  <si>
    <t>Calculate the sensitivity, specificity, and false positive rate</t>
  </si>
  <si>
    <t>GLM.Basics</t>
  </si>
  <si>
    <t>GLM.Validation</t>
  </si>
  <si>
    <t>Quintiles Test</t>
  </si>
  <si>
    <t>Interpret Quintiles</t>
  </si>
  <si>
    <t>Efficiency Test</t>
  </si>
  <si>
    <t>Basic Premium Expense</t>
  </si>
  <si>
    <t>Retrospective Premium</t>
  </si>
  <si>
    <t>Retrospective Cash Flow</t>
  </si>
  <si>
    <t>Large Deductible Cash Flow</t>
  </si>
  <si>
    <t>Deductible Payments 1</t>
  </si>
  <si>
    <t>Deductible Payments 2</t>
  </si>
  <si>
    <t>Table M Charge</t>
  </si>
  <si>
    <t>Table M Savings</t>
  </si>
  <si>
    <t>Net Insurance Charge</t>
  </si>
  <si>
    <t>Table M Balance Equations</t>
  </si>
  <si>
    <t>Ltd Table M Balance Equations</t>
  </si>
  <si>
    <t>Empirical Table M (Vertical)</t>
  </si>
  <si>
    <t>Empirical Table M (Horizontal)</t>
  </si>
  <si>
    <t>Policy Loss Cost</t>
  </si>
  <si>
    <t>Table L Lee Diagram</t>
  </si>
  <si>
    <t>Empirical Table L</t>
  </si>
  <si>
    <t>ICRLL Method</t>
  </si>
  <si>
    <t>Apply the quintiles test</t>
  </si>
  <si>
    <t>Interpret the results of a quintiles test</t>
  </si>
  <si>
    <t>Use the efficiency test to determine the best ratng plan</t>
  </si>
  <si>
    <t>Calculate the expense portion of the basic premium</t>
  </si>
  <si>
    <t>Calculate the retrospective rating premium</t>
  </si>
  <si>
    <t>Visualize the cash flow for the insured &amp; insurer under a retrospective plan</t>
  </si>
  <si>
    <t>Visualize the cash flow for the insured &amp; insurer under a LDD plan</t>
  </si>
  <si>
    <t>Calculate the insurance payments with both a per-occurrence and an aggregate deductible (ground-up loss)</t>
  </si>
  <si>
    <t>Calculate the insurance payments with both a per-occurrence and an aggregate deductible (excess loss)</t>
  </si>
  <si>
    <t>Estimate the Net Insurance Charge</t>
  </si>
  <si>
    <t>Derive the Table M balance equations</t>
  </si>
  <si>
    <t>Derive the Limited Table M balance equations</t>
  </si>
  <si>
    <t>Derive the Table L balance equations</t>
  </si>
  <si>
    <t>Construct a Table M using the vertical slicing method</t>
  </si>
  <si>
    <t>Construct a Table M using the horizontal slicing method</t>
  </si>
  <si>
    <t>Calculate the total policy cost under various deductible options</t>
  </si>
  <si>
    <t>Draw a Lee Diagram to represent the policy</t>
  </si>
  <si>
    <t>Construct a Table L using empirical data</t>
  </si>
  <si>
    <t>Apply the ICRLL method to determine the total policy loss cost</t>
  </si>
  <si>
    <t>Estimate the excess severity behavior and fit a Pareto distribution</t>
  </si>
  <si>
    <t>Calculate increased limits factors loaded for expenses</t>
  </si>
  <si>
    <t>Check increased limits factors for consistency</t>
  </si>
  <si>
    <t>Calculate the credibility and premium for a claims-free exposure</t>
  </si>
  <si>
    <t>Choose an appropriate exposure base for credibility calculations</t>
  </si>
  <si>
    <t>Determine which state has greater variation</t>
  </si>
  <si>
    <t>Calculate the CSLC using the standard approach</t>
  </si>
  <si>
    <t>Use the Present Average Company Rates approach to calculate the CSLC</t>
  </si>
  <si>
    <t>Use the historical exposures approach to calculate the CSLC</t>
  </si>
  <si>
    <t>Calculate the ISO experience modification given the CSLC</t>
  </si>
  <si>
    <t>Calculate the BLEL when no basic premiums are available</t>
  </si>
  <si>
    <t>Apply the multi-dimensional credibility technique</t>
  </si>
  <si>
    <t>Use SSE to demonstrate if the multi-dimensional technique is better</t>
  </si>
  <si>
    <t>Apply the multi-dimensional credibility technique to calculate the loss cost</t>
  </si>
  <si>
    <t>Calculate the NCCI experience modification</t>
  </si>
  <si>
    <t>Apply the chi-squared test for shifting risk parameters</t>
  </si>
  <si>
    <t>Use the MSE to determine the optimal credibility</t>
  </si>
  <si>
    <t>Determine the optimal least squares accident year weights</t>
  </si>
  <si>
    <t>Calculate the basic premium factor</t>
  </si>
  <si>
    <t>Calculate the expected number of claims and the basic premium factor</t>
  </si>
  <si>
    <t>Construct the aggregate loss distribution</t>
  </si>
  <si>
    <t>Discretize the per-claim severity distribution</t>
  </si>
  <si>
    <t>Estimate Excess Severity</t>
  </si>
  <si>
    <t>Expense Loaded ILFs</t>
  </si>
  <si>
    <t>Consistency</t>
  </si>
  <si>
    <t>Straight Deductibles</t>
  </si>
  <si>
    <t>Franchise Deductibles</t>
  </si>
  <si>
    <t>Experience of a Single Car-Year</t>
  </si>
  <si>
    <t>Exposure Base</t>
  </si>
  <si>
    <t>Relative Credibility</t>
  </si>
  <si>
    <t>Company Subject Loss Cost</t>
  </si>
  <si>
    <t>Present Average Co. Rates</t>
  </si>
  <si>
    <t>Historical Exposures</t>
  </si>
  <si>
    <t>Experience Modification</t>
  </si>
  <si>
    <t>Basic Limits Expected Loss Cost</t>
  </si>
  <si>
    <t>Multi-dimensional Credibility</t>
  </si>
  <si>
    <t>Sum of Squared Errors (SSE)</t>
  </si>
  <si>
    <t>Expected Loss Cost</t>
  </si>
  <si>
    <t>Chi-squared testing</t>
  </si>
  <si>
    <t>Mean-Squared Error (MSE)</t>
  </si>
  <si>
    <t>Accident Year Weights</t>
  </si>
  <si>
    <t>Basic Premium Factor</t>
  </si>
  <si>
    <t>Expected Number of Claims</t>
  </si>
  <si>
    <t>Aggregate Loss Distribution</t>
  </si>
  <si>
    <t>Discretize Severity Distribution</t>
  </si>
  <si>
    <t>Table L Balance Equations</t>
  </si>
  <si>
    <t>Fisher.ExpRating</t>
  </si>
  <si>
    <t>Calculate the Table M charge &amp; insurance charge using a uniform distribution</t>
  </si>
  <si>
    <t>Calculate the Table M savings &amp; insurance savings using an exponential distribution</t>
  </si>
  <si>
    <t>Perform loss &amp; premium calculations for a straight deductible</t>
  </si>
  <si>
    <t>Perform loss &amp; premium calculations for a franchise deductible</t>
  </si>
  <si>
    <t>Fisher.RiskSharing</t>
  </si>
  <si>
    <t>Fisher.OtherLSPlans</t>
  </si>
  <si>
    <t>Fisher.AggExcess</t>
  </si>
  <si>
    <t>Fisher.Visualization</t>
  </si>
  <si>
    <t>Fisher.TableM</t>
  </si>
  <si>
    <t>Fisher.LimitedTableM</t>
  </si>
  <si>
    <t>Fisher.TableL</t>
  </si>
  <si>
    <t>Bahnemann.Chapter5</t>
  </si>
  <si>
    <t>Bahnemann.Chapter6</t>
  </si>
  <si>
    <t>Bailey.Simon</t>
  </si>
  <si>
    <t>ISO.Rating</t>
  </si>
  <si>
    <t>Couret.Venter</t>
  </si>
  <si>
    <t>NCCI.ExperienceRating</t>
  </si>
  <si>
    <t>Mahler.Credibility</t>
  </si>
  <si>
    <t>NCCI.Circular</t>
  </si>
  <si>
    <t>NCCI.InformationalExhibits</t>
  </si>
  <si>
    <t>Reading:</t>
  </si>
  <si>
    <t>Model:</t>
  </si>
  <si>
    <t>Source text</t>
  </si>
  <si>
    <t>Problem Type:</t>
  </si>
  <si>
    <t>Given</t>
  </si>
  <si>
    <t>y</t>
  </si>
  <si>
    <t>Target variable = loss cost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</si>
  <si>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</si>
  <si>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Driver age (predictor)</t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</si>
  <si>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</si>
  <si>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Marital status (predictor)</t>
  </si>
  <si>
    <t>log</t>
  </si>
  <si>
    <t>Link function</t>
  </si>
  <si>
    <t>Gamma</t>
  </si>
  <si>
    <t>Distribution</t>
  </si>
  <si>
    <t xml:space="preserve">&lt;= We assume the loss cost after accounting for the predictors is </t>
  </si>
  <si>
    <t>random and follows a Gamma distribution.</t>
  </si>
  <si>
    <t>Coefficient</t>
  </si>
  <si>
    <t>Parameter</t>
  </si>
  <si>
    <t>&lt;= GLM Software output</t>
  </si>
  <si>
    <r>
      <t>β</t>
    </r>
    <r>
      <rPr>
        <vertAlign val="subscript"/>
        <sz val="9.9"/>
        <color theme="1"/>
        <rFont val="Calibri"/>
        <family val="2"/>
      </rPr>
      <t xml:space="preserve">0 </t>
    </r>
    <r>
      <rPr>
        <sz val="9.9"/>
        <color theme="1"/>
        <rFont val="Calibri"/>
        <family val="2"/>
      </rPr>
      <t>(Intercept)</t>
    </r>
  </si>
  <si>
    <r>
      <t>β</t>
    </r>
    <r>
      <rPr>
        <vertAlign val="subscript"/>
        <sz val="9.9"/>
        <color theme="1"/>
        <rFont val="Calibri"/>
        <family val="2"/>
      </rPr>
      <t xml:space="preserve">1 </t>
    </r>
    <r>
      <rPr>
        <sz val="9.9"/>
        <color theme="1"/>
        <rFont val="Calibri"/>
        <family val="2"/>
      </rPr>
      <t>(Coefficient for driver age)</t>
    </r>
  </si>
  <si>
    <r>
      <t>β</t>
    </r>
    <r>
      <rPr>
        <vertAlign val="subscript"/>
        <sz val="9.9"/>
        <color theme="1"/>
        <rFont val="Calibri"/>
        <family val="2"/>
      </rPr>
      <t xml:space="preserve">2 </t>
    </r>
    <r>
      <rPr>
        <sz val="9.9"/>
        <color theme="1"/>
        <rFont val="Calibri"/>
        <family val="2"/>
      </rPr>
      <t>(Coefficient for marital status)</t>
    </r>
  </si>
  <si>
    <t>φ (Dispersion parameter)</t>
  </si>
  <si>
    <t>Find</t>
  </si>
  <si>
    <t>a.)</t>
  </si>
  <si>
    <t>Predict the average claim severity for:</t>
  </si>
  <si>
    <t>i.)</t>
  </si>
  <si>
    <t>ii.)</t>
  </si>
  <si>
    <t>b.)</t>
  </si>
  <si>
    <t>Calculate the variance of the loss cost for:</t>
  </si>
  <si>
    <t>----</t>
  </si>
  <si>
    <t xml:space="preserve">&lt;= Model specification for GLM software, </t>
  </si>
  <si>
    <t>input along with a data set of observations.</t>
  </si>
  <si>
    <t>Return to TOC</t>
  </si>
  <si>
    <t>2013.Q2</t>
  </si>
  <si>
    <t xml:space="preserve">An actuary is building a log-link generalized linear model to create a Homeowners Hurricane Severity model </t>
  </si>
  <si>
    <t>using the data below.</t>
  </si>
  <si>
    <t>Hurricane</t>
  </si>
  <si>
    <t>Distance to Coast</t>
  </si>
  <si>
    <t xml:space="preserve"> Shutters</t>
  </si>
  <si>
    <r>
      <rPr>
        <sz val="11"/>
        <color theme="1"/>
        <rFont val="Calibri"/>
        <family val="2"/>
      </rPr>
      <t>≤</t>
    </r>
    <r>
      <rPr>
        <sz val="9.9"/>
        <color theme="1"/>
        <rFont val="Calibri"/>
        <family val="2"/>
      </rPr>
      <t xml:space="preserve"> 25 miles</t>
    </r>
  </si>
  <si>
    <t>&gt; 25 miles</t>
  </si>
  <si>
    <t>Dollars of loss</t>
  </si>
  <si>
    <t>Number of Claims</t>
  </si>
  <si>
    <t>Yes</t>
  </si>
  <si>
    <t>No</t>
  </si>
  <si>
    <t>Average Coverage A Amount</t>
  </si>
  <si>
    <r>
      <t xml:space="preserve">The model will include four parameters: </t>
    </r>
    <r>
      <rPr>
        <sz val="11"/>
        <color theme="1"/>
        <rFont val="Calibri"/>
        <family val="2"/>
      </rPr>
      <t>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>, and β</t>
    </r>
    <r>
      <rPr>
        <vertAlign val="subscript"/>
        <sz val="9.9"/>
        <color theme="1"/>
        <rFont val="Calibri"/>
        <family val="2"/>
      </rPr>
      <t>3</t>
    </r>
    <r>
      <rPr>
        <sz val="9.9"/>
        <color theme="1"/>
        <rFont val="Calibri"/>
        <family val="2"/>
      </rPr>
      <t>, where 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 xml:space="preserve"> is the intercept,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 xml:space="preserve"> is the average severity for homes with</t>
    </r>
  </si>
  <si>
    <r>
      <t>hurricane shutters, 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is the average severity for homes greater than 25 miles from the coast, and β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is the average severity </t>
    </r>
  </si>
  <si>
    <t>for the natural log of the average Coverage A Amount (continuous variable).</t>
  </si>
  <si>
    <t>a.</t>
  </si>
  <si>
    <t>Define the design matrix [X].</t>
  </si>
  <si>
    <t>b.</t>
  </si>
  <si>
    <t>Define the vector of responses [Y].</t>
  </si>
  <si>
    <t>Offset deductibles in a GLM</t>
  </si>
  <si>
    <t xml:space="preserve">A loss elimination ratio (LER) analysis was performed to calculate relativities for Auto Collision deductibles. </t>
  </si>
  <si>
    <t>Deductible</t>
  </si>
  <si>
    <t>Factor</t>
  </si>
  <si>
    <t>← This is the base level as it has a relativity of 1.000</t>
  </si>
  <si>
    <t>A GLM is being built to model collision pure premium. The GLM will use a Gamma distribution with a log-link function.</t>
  </si>
  <si>
    <t>Briefly explain how the modeler can account for the impact of the insured's choice of deductible.</t>
  </si>
  <si>
    <t>The modeler was also provided with a curve which relates household income to collision pure premiums.</t>
  </si>
  <si>
    <t>Briefly describe how the modeler can also account for this data in the model.</t>
  </si>
  <si>
    <t>Source Text</t>
  </si>
  <si>
    <t>Perform a quantiles test</t>
  </si>
  <si>
    <t>Rank</t>
  </si>
  <si>
    <t xml:space="preserve">Observation </t>
  </si>
  <si>
    <t>Predicted Pure Premium</t>
  </si>
  <si>
    <t>Actual Premium Premium</t>
  </si>
  <si>
    <t>Create a quantiles plot using quintiles.</t>
  </si>
  <si>
    <t>Quintile</t>
  </si>
  <si>
    <t>NA</t>
  </si>
  <si>
    <t>Produce a double lift chart using the data provided</t>
  </si>
  <si>
    <t>An actuary wants to compare two Homeowners loss cost models. They have scored each model using the following records.</t>
  </si>
  <si>
    <t>Record #</t>
  </si>
  <si>
    <t>Model A Loss Cost</t>
  </si>
  <si>
    <t>Model B Loss Cost</t>
  </si>
  <si>
    <t>Actual Loss Cost</t>
  </si>
  <si>
    <t>Actual</t>
  </si>
  <si>
    <t>Using quintiles, produce the standard double lift chart and alternate double lift chart then recommend a model.</t>
  </si>
  <si>
    <t>Total</t>
  </si>
  <si>
    <t>Investigate which rating plan performs best using a loss ratio chart.</t>
  </si>
  <si>
    <t>A GLM is used to produce a new rating plan and its performance is measured using a holdout sample of 30 risks.</t>
  </si>
  <si>
    <t>Risk</t>
  </si>
  <si>
    <t>Current Premium</t>
  </si>
  <si>
    <t>Actual Loss</t>
  </si>
  <si>
    <t>Each risk represents a single exposure.</t>
  </si>
  <si>
    <t>Predicted Loss</t>
  </si>
  <si>
    <t xml:space="preserve">Use a loss ratio chart with deciles to demonstrate whether the new plan represents an improvement </t>
  </si>
  <si>
    <t>over the current plan.</t>
  </si>
  <si>
    <t>Confusion matrix</t>
  </si>
  <si>
    <t>Claim</t>
  </si>
  <si>
    <t>Predicted Probability</t>
  </si>
  <si>
    <t>Number</t>
  </si>
  <si>
    <t>of going to Lit</t>
  </si>
  <si>
    <t xml:space="preserve">An insurance company wants to make sure its litigation claims get assigned to a senior claims rep as soon as possible. </t>
  </si>
  <si>
    <t>A logistic model was built to predict the likelihood of a claim going to litigation.</t>
  </si>
  <si>
    <t>Claim went to</t>
  </si>
  <si>
    <t>Litigation</t>
  </si>
  <si>
    <t>Y</t>
  </si>
  <si>
    <t>N</t>
  </si>
  <si>
    <t>Predicted</t>
  </si>
  <si>
    <t>Calculate the sensitivity, specificity and false positive rate.</t>
  </si>
  <si>
    <t>The following confusion matrix:</t>
  </si>
  <si>
    <t>Calculate the sensitivity, specificity, and false positive rate.</t>
  </si>
  <si>
    <t>2018.Q9</t>
  </si>
  <si>
    <t>Risk #</t>
  </si>
  <si>
    <t>Manual Premium</t>
  </si>
  <si>
    <t>Loss</t>
  </si>
  <si>
    <t>Mod</t>
  </si>
  <si>
    <t>Standard Premium</t>
  </si>
  <si>
    <t>2011.Q16</t>
  </si>
  <si>
    <t>Apply the Quintiles Test and interpret the results</t>
  </si>
  <si>
    <t>Actual Losses</t>
  </si>
  <si>
    <t>Expected Losses</t>
  </si>
  <si>
    <t>Modified Expected Loss</t>
  </si>
  <si>
    <t>Apply the Quintiles Test and interpret the results.</t>
  </si>
  <si>
    <t>Apply the efficiency test</t>
  </si>
  <si>
    <t>Insurer 1's Plan</t>
  </si>
  <si>
    <t>Manual Loss Ratio</t>
  </si>
  <si>
    <t>Standard Loss Ratio</t>
  </si>
  <si>
    <t>Insurer 2's Plan</t>
  </si>
  <si>
    <t>Sample Variance</t>
  </si>
  <si>
    <t>Use the Efficiency Test to determine which experience rating plan is better.</t>
  </si>
  <si>
    <t>Calculate the expenses as a percentage of the guaranteed cost premium</t>
  </si>
  <si>
    <t>Loss Conversion Factor</t>
  </si>
  <si>
    <t>Expected Loss Ratio</t>
  </si>
  <si>
    <t>Expense Ratio</t>
  </si>
  <si>
    <t>Calculate the expense portion of the basic premium as a percentage of the guaranteed-cost premium.</t>
  </si>
  <si>
    <t>Large Claims</t>
  </si>
  <si>
    <t>B =&gt;</t>
  </si>
  <si>
    <t>Basic Premium Amount</t>
  </si>
  <si>
    <t>c =&gt;</t>
  </si>
  <si>
    <t>T =&gt;</t>
  </si>
  <si>
    <t>Tax Multiplier</t>
  </si>
  <si>
    <t>Per-Occurrence Limit</t>
  </si>
  <si>
    <t>Maximum ratable loss</t>
  </si>
  <si>
    <t>Calculate the retrospective rating premium.</t>
  </si>
  <si>
    <t>Visualize the cash flow for both the policyholder and the insurer under an incurred retrospective rating plan.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</si>
  <si>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</si>
  <si>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</si>
  <si>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</si>
  <si>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</si>
  <si>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</si>
  <si>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</si>
  <si>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</si>
  <si>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</si>
  <si>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</si>
  <si>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</si>
  <si>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</si>
  <si>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The incurred retrospective rating plan basic premium at each point in time and illustrate the cash flows from both the</t>
  </si>
  <si>
    <t>policyholder and insurer perspectives.</t>
  </si>
  <si>
    <t>Note</t>
  </si>
  <si>
    <t xml:space="preserve">As the CAS moves towards computer based testing, this type of problem (which is tedious to do by hand) becomes </t>
  </si>
  <si>
    <t>much easier to test.</t>
  </si>
  <si>
    <t>Time</t>
  </si>
  <si>
    <t>General</t>
  </si>
  <si>
    <t>Expenses</t>
  </si>
  <si>
    <t>(Years)</t>
  </si>
  <si>
    <t>Primary</t>
  </si>
  <si>
    <t>Incurred Loss &amp;</t>
  </si>
  <si>
    <t>ALAE</t>
  </si>
  <si>
    <t>Paid Loss &amp;</t>
  </si>
  <si>
    <t>Excess Paid</t>
  </si>
  <si>
    <t>Loss &amp; ALAE</t>
  </si>
  <si>
    <t>Total Paid</t>
  </si>
  <si>
    <t>Loss &amp;</t>
  </si>
  <si>
    <t>(1)</t>
  </si>
  <si>
    <t>(2)</t>
  </si>
  <si>
    <t>(3)</t>
  </si>
  <si>
    <t>(4)</t>
  </si>
  <si>
    <t>(5)</t>
  </si>
  <si>
    <t>(6)</t>
  </si>
  <si>
    <t>Visualize the cash flow for both the policyholder and the insurer under a large dollar deductible rating plan.</t>
  </si>
  <si>
    <t xml:space="preserve">The premium charged for the large dollar deductible rating plan and illustrate the cash flows from both the policyholder and </t>
  </si>
  <si>
    <t>insurer perspectives.</t>
  </si>
  <si>
    <t>Calculate the amount paid by the insured and the insurer under a per-occurrence and aggregate deductible policy.</t>
  </si>
  <si>
    <t>A Commercial General Liability policy has a per-occurrence deductible and an aggregate deductible of:</t>
  </si>
  <si>
    <t>Per-occurrence deductible</t>
  </si>
  <si>
    <t>Aggregate deductible</t>
  </si>
  <si>
    <t>Calculate the insurance payments and the insured's cumulative deductible payment for each quarter.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</si>
  <si>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</si>
  <si>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</si>
  <si>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</si>
  <si>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</si>
  <si>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</si>
  <si>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</si>
  <si>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</si>
  <si>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</si>
  <si>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</si>
  <si>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</si>
  <si>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</si>
  <si>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</si>
  <si>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Dollars of loss on claims that are each less than $100,000
(1)</t>
  </si>
  <si>
    <t>Number of claims over $100,000
(2)</t>
  </si>
  <si>
    <t>Excess loss dollars on claims over $100,000
(3)</t>
  </si>
  <si>
    <t>Calculate the Table M charge and insurance charge from first principles given a uniform aggregate loss distribution.</t>
  </si>
  <si>
    <t>Aggregate loss distibution</t>
  </si>
  <si>
    <t>Expected aggregate loss</t>
  </si>
  <si>
    <t>Calculate the Table M Charge and insurance charge for the following actual losses.</t>
  </si>
  <si>
    <t>A</t>
  </si>
  <si>
    <t>Table M charge</t>
  </si>
  <si>
    <t>Insurance Charge</t>
  </si>
  <si>
    <t>Entry Ratio</t>
  </si>
  <si>
    <t>Calculate the Table M insurance savings from first principles given an exponential aggregate loss distribution.</t>
  </si>
  <si>
    <t>A ~ Exponential</t>
  </si>
  <si>
    <t>Aggregate loss distribution</t>
  </si>
  <si>
    <t>Calculate the Table M Savings and insurance savings for the following actual losses.</t>
  </si>
  <si>
    <t>Insurance Savings</t>
  </si>
  <si>
    <t>Estimate the net insurance charge at an entry ratio.</t>
  </si>
  <si>
    <t>Claim #</t>
  </si>
  <si>
    <t>Average</t>
  </si>
  <si>
    <t>r</t>
  </si>
  <si>
    <t>Derive the Table M balance equations for a balanced retrospective rating plan</t>
  </si>
  <si>
    <t>Derive the Limited Table M balance equations for a balanced retrospective rating plan</t>
  </si>
  <si>
    <t>Derive the Table L balance equations for a balanced retrospective rating plan</t>
  </si>
  <si>
    <t>Calculate an empirical Table M using vertical slices</t>
  </si>
  <si>
    <t>Actual annual aggregate loss</t>
  </si>
  <si>
    <t>Construct a Table M in increments of 0.1 from 0 to 3 using the vertical slicing method.</t>
  </si>
  <si>
    <t>φ(r)</t>
  </si>
  <si>
    <r>
      <t>ϕ</t>
    </r>
    <r>
      <rPr>
        <sz val="9.9"/>
        <color theme="1"/>
        <rFont val="Calibri"/>
        <family val="2"/>
      </rPr>
      <t>(r)</t>
    </r>
  </si>
  <si>
    <t>Calculate an empirical Table M using horizontal slices.</t>
  </si>
  <si>
    <t>Experience for a group of risks with expected annual aggregate loss of $100,000</t>
  </si>
  <si>
    <t>Construct a Table M using the horizontal slicing method.</t>
  </si>
  <si>
    <t>c.)</t>
  </si>
  <si>
    <t>Source Text Chapter 3 Q13</t>
  </si>
  <si>
    <t>Calculate the total loss cost for the policy</t>
  </si>
  <si>
    <t>(a.)</t>
  </si>
  <si>
    <t>The following is a table of insurance charges by per-occurrence deductible.</t>
  </si>
  <si>
    <t>i.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</si>
  <si>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</si>
  <si>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</si>
  <si>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iii.</t>
  </si>
  <si>
    <t>Aggregate deductible limit</t>
  </si>
  <si>
    <t>(b.)</t>
  </si>
  <si>
    <t>The total cost of the policy</t>
  </si>
  <si>
    <t>Source text: Chapter 3 Q14</t>
  </si>
  <si>
    <t>Draw a Lee diagram and calculate the Table L insurance charge and savings</t>
  </si>
  <si>
    <t>A policy has the following properties:</t>
  </si>
  <si>
    <t>Draw a Lee diagram representing this policy and calculate the following:</t>
  </si>
  <si>
    <t>a)</t>
  </si>
  <si>
    <t>b)</t>
  </si>
  <si>
    <t>Construct a Table L from empirical data</t>
  </si>
  <si>
    <t>Experience for a group of risks with a per-occurrence limit of $50,000</t>
  </si>
  <si>
    <t>Unlimited Aggregate Loss</t>
  </si>
  <si>
    <t>Limited Aggregate Loss</t>
  </si>
  <si>
    <t>Construct a Table L using the above data.</t>
  </si>
  <si>
    <t>Apply the ICRLL method to determine the total policy loss cost.</t>
  </si>
  <si>
    <t>Consider a workers' compensation policy which has the following characteristics:</t>
  </si>
  <si>
    <t>Per-occurrence limit</t>
  </si>
  <si>
    <t>Aggregate limit</t>
  </si>
  <si>
    <t>Expected unlimited aggregate loss</t>
  </si>
  <si>
    <t>Expected limited aggregate loss</t>
  </si>
  <si>
    <t>You may use the information in the following tables</t>
  </si>
  <si>
    <t>Expected Loss Group</t>
  </si>
  <si>
    <t>Range of Values</t>
  </si>
  <si>
    <t>Min</t>
  </si>
  <si>
    <t>630,000 - 720,000</t>
  </si>
  <si>
    <t>720,001 - 830,000</t>
  </si>
  <si>
    <t>830,001 - 990,000</t>
  </si>
  <si>
    <t>990,001 - 1,180,000</t>
  </si>
  <si>
    <t>1,180,001 - 1,415,000</t>
  </si>
  <si>
    <t>1,415,001 - 1,744,000</t>
  </si>
  <si>
    <t>Table M</t>
  </si>
  <si>
    <t>Using the ICRLL method, calculate the total loss cost for the workers' compensation policy.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</si>
  <si>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</si>
  <si>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</si>
  <si>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</si>
  <si>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</si>
  <si>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</si>
  <si>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</si>
  <si>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</si>
  <si>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</si>
  <si>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</si>
  <si>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</si>
  <si>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</si>
  <si>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</si>
  <si>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2001 - 4000</t>
  </si>
  <si>
    <t>4001 - 5000</t>
  </si>
  <si>
    <t>5001 - 10000</t>
  </si>
  <si>
    <t>Fill in the highlighted values and graph the excess severities to identify the distribution.</t>
  </si>
  <si>
    <t>Assuming a Pareto distribution is appropriate, calculate the parameters of the distribution.</t>
  </si>
  <si>
    <t>Source Text Example 6.3</t>
  </si>
  <si>
    <t>Calculate ILFs loaded for expenses.</t>
  </si>
  <si>
    <t>Indemnity losses for a portfolio of insurance policies have a lognormal claim-size distribution with parameters</t>
  </si>
  <si>
    <t>μ =</t>
  </si>
  <si>
    <t>σ =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</si>
  <si>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</si>
  <si>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</si>
  <si>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Claim frequency per exposure</t>
  </si>
  <si>
    <t>Variable expenses as a percentage of premium</t>
  </si>
  <si>
    <t>Basic policy limit</t>
  </si>
  <si>
    <t>L</t>
  </si>
  <si>
    <t>E[X; L]</t>
  </si>
  <si>
    <t>Basic limit</t>
  </si>
  <si>
    <t>Basic policy premium</t>
  </si>
  <si>
    <t>iii.)</t>
  </si>
  <si>
    <t>Useful Formulas</t>
  </si>
  <si>
    <t>Lognormal Distribution</t>
  </si>
  <si>
    <t>Per Occurrence Limit</t>
  </si>
  <si>
    <t>Increased Limit Factor</t>
  </si>
  <si>
    <t>(a)</t>
  </si>
  <si>
    <t>(b)</t>
  </si>
  <si>
    <t>(c)</t>
  </si>
  <si>
    <t>(d)</t>
  </si>
  <si>
    <t>(e)</t>
  </si>
  <si>
    <t>Determine if the ILFs satisfy the consistency test and,</t>
  </si>
  <si>
    <t xml:space="preserve"> if not, then identify the range of factors which would work.</t>
  </si>
  <si>
    <t>Calculate various aspects using a straight deductible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</si>
  <si>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</si>
  <si>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</si>
  <si>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</si>
  <si>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</si>
  <si>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</si>
  <si>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</si>
  <si>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</si>
  <si>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</si>
  <si>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</si>
  <si>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</si>
  <si>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</si>
  <si>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</si>
  <si>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 xml:space="preserve">For a policy with a deductible of </t>
  </si>
  <si>
    <t>Calculate the deductible-adjusted frequency</t>
  </si>
  <si>
    <t>Calculate the modified severity.</t>
  </si>
  <si>
    <t>Calculate modified severity and pure premium for a franchise deductible</t>
  </si>
  <si>
    <t>Complete the table.</t>
  </si>
  <si>
    <t>2014.Q5</t>
  </si>
  <si>
    <t>Experience of a single car-year</t>
  </si>
  <si>
    <t>The following data shows the experience of a merit rating plan for a specific state</t>
  </si>
  <si>
    <t>Number of Accident-Free Years</t>
  </si>
  <si>
    <t>Earned Car Years</t>
  </si>
  <si>
    <t>Earned Premium ($000)</t>
  </si>
  <si>
    <t>Number of Incurred Claims</t>
  </si>
  <si>
    <t>3 or more</t>
  </si>
  <si>
    <t>The base rate is $1,000 per exposure. No other rating variables are applicable.</t>
  </si>
  <si>
    <t>The typical exposure base used to develop the merit rating plan is earned premium.</t>
  </si>
  <si>
    <t>Briefly discuss two assumptions in selecting this exposure base.</t>
  </si>
  <si>
    <t>2 or more</t>
  </si>
  <si>
    <t>1 or more</t>
  </si>
  <si>
    <t xml:space="preserve">Calculate the ratio of credibility for an exposure with two or more years accident-free experience to </t>
  </si>
  <si>
    <t>one or more years accident-free experience.</t>
  </si>
  <si>
    <t>Calculate the premium for an exposure that is accident free for two or more years.</t>
  </si>
  <si>
    <t>2012.Q6</t>
  </si>
  <si>
    <t>An insurance company has a private passenger auto book of business with the following claims experience:</t>
  </si>
  <si>
    <t>Territory</t>
  </si>
  <si>
    <t>Years Since Last Accident</t>
  </si>
  <si>
    <t>Earned Premium at Present Rates for Two Years Since Last Accident</t>
  </si>
  <si>
    <t>Incurred Loss</t>
  </si>
  <si>
    <t>2+</t>
  </si>
  <si>
    <t>Choose an appropriate exposure base for calculating credibility. Justify the selection.</t>
  </si>
  <si>
    <t>2011.Q1</t>
  </si>
  <si>
    <t>Credibility of a single car-year</t>
  </si>
  <si>
    <t xml:space="preserve">An insurance company is using a merit rating plan for drivers in two states. </t>
  </si>
  <si>
    <r>
      <t>State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has the following claims experience:</t>
    </r>
  </si>
  <si>
    <t>Number of 
Accident-Free Years</t>
  </si>
  <si>
    <t>Earned Premium at Present Group D Rates</t>
  </si>
  <si>
    <t>Number of Claims Incurred</t>
  </si>
  <si>
    <t>B</t>
  </si>
  <si>
    <t>C</t>
  </si>
  <si>
    <t>D</t>
  </si>
  <si>
    <t>None</t>
  </si>
  <si>
    <r>
      <t xml:space="preserve">State </t>
    </r>
    <r>
      <rPr>
        <b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has the following relative claim frequencies for accident-free experience:</t>
    </r>
  </si>
  <si>
    <t>Relative Claim Frequencies to Total</t>
  </si>
  <si>
    <t>Credibility</t>
  </si>
  <si>
    <t xml:space="preserve">Assuming no new risks enter or leave either state, use relative credibility to explain which state has more </t>
  </si>
  <si>
    <t>variation in an individual insured's probability of an accident.</t>
  </si>
  <si>
    <t>Calculate the Company Subject Loss Cost using the standard approach</t>
  </si>
  <si>
    <t>The following policy is being rated using the ISO CGL rating plan.</t>
  </si>
  <si>
    <t>Effective Date</t>
  </si>
  <si>
    <t>Claims-Made (CM)</t>
  </si>
  <si>
    <t>Policy Type</t>
  </si>
  <si>
    <t>Expected Loss Ratio (ELR)</t>
  </si>
  <si>
    <r>
      <t>Annual Basic Limit Premium</t>
    </r>
    <r>
      <rPr>
        <vertAlign val="superscript"/>
        <sz val="11"/>
        <color theme="1"/>
        <rFont val="Calibri"/>
        <family val="2"/>
        <scheme val="minor"/>
      </rPr>
      <t>1</t>
    </r>
  </si>
  <si>
    <t>Premises/Operations</t>
  </si>
  <si>
    <t>Products</t>
  </si>
  <si>
    <t>1st-year Claims-Made</t>
  </si>
  <si>
    <t>Occurrence</t>
  </si>
  <si>
    <t>Calculate the Company Subject Loss Cost using the standard approach using the information provided below.</t>
  </si>
  <si>
    <t>Prem/Ops</t>
  </si>
  <si>
    <t>1st-yr CM</t>
  </si>
  <si>
    <t xml:space="preserve"> At $100,000 per-occurrence and actual aggregate limits.</t>
  </si>
  <si>
    <t>Table 13B</t>
  </si>
  <si>
    <t>Sub-line</t>
  </si>
  <si>
    <t>3rd-yr CM</t>
  </si>
  <si>
    <t>2nd-yr CM</t>
  </si>
  <si>
    <t>Table 13C</t>
  </si>
  <si>
    <t>Table 14</t>
  </si>
  <si>
    <t>Year of Experience Period</t>
  </si>
  <si>
    <t>Rule 5B</t>
  </si>
  <si>
    <t>Rule 5C</t>
  </si>
  <si>
    <t>Latest Year</t>
  </si>
  <si>
    <t>2nd Latest Year</t>
  </si>
  <si>
    <t>3rd Latest Year</t>
  </si>
  <si>
    <t>Annual Basic Limits</t>
  </si>
  <si>
    <t>Company Loss Cost</t>
  </si>
  <si>
    <t>Policy Year</t>
  </si>
  <si>
    <t>Calculate the Company Subject Loss Cost using the Present Average Company Rate approach</t>
  </si>
  <si>
    <t>Estimated Gross Annual Sales</t>
  </si>
  <si>
    <t>Information about previous policy years</t>
  </si>
  <si>
    <t>Gross Annual Sales</t>
  </si>
  <si>
    <t>ELR</t>
  </si>
  <si>
    <t>3rd-year Claims-Made</t>
  </si>
  <si>
    <t>2nd-year Claims-Made</t>
  </si>
  <si>
    <t>4th-yr CM</t>
  </si>
  <si>
    <t xml:space="preserve">Calculate the Company Subject Loss Cost using the Present Average Company Rate approach using </t>
  </si>
  <si>
    <t>the information provided below.</t>
  </si>
  <si>
    <t>Calculate the Company Subject Loss Cost using the Historical Exposures at Present Company Rates approach</t>
  </si>
  <si>
    <t>Current Company Rates per Exposure</t>
  </si>
  <si>
    <t>Rate</t>
  </si>
  <si>
    <t>Ocurrence</t>
  </si>
  <si>
    <t>Current Increased Limits Factors</t>
  </si>
  <si>
    <t>Policy Limits (occ/agg)</t>
  </si>
  <si>
    <t>Aggregate Limit</t>
  </si>
  <si>
    <t>250k/500k</t>
  </si>
  <si>
    <t>200k</t>
  </si>
  <si>
    <t>250k</t>
  </si>
  <si>
    <t>500k</t>
  </si>
  <si>
    <t>150k/500k</t>
  </si>
  <si>
    <t>100k</t>
  </si>
  <si>
    <t>100k/250k</t>
  </si>
  <si>
    <t>150k</t>
  </si>
  <si>
    <t>100k/200k</t>
  </si>
  <si>
    <t xml:space="preserve">Calculate the Company Subject Loss Cost using the Historical Exposures at Present Company Rates approach using the </t>
  </si>
  <si>
    <t>information provided below.</t>
  </si>
  <si>
    <t xml:space="preserve">             Current Increased Limits Factors</t>
  </si>
  <si>
    <t>Calculate the experience modification given the CSLC</t>
  </si>
  <si>
    <t>Loss Evaluation Date</t>
  </si>
  <si>
    <t>EER</t>
  </si>
  <si>
    <t>MSL</t>
  </si>
  <si>
    <t>Indemnity</t>
  </si>
  <si>
    <t>Calculate the experience modification factor. You may use the information provided in the tables below.</t>
  </si>
  <si>
    <r>
      <t>Table 15</t>
    </r>
    <r>
      <rPr>
        <sz val="11"/>
        <color theme="1"/>
        <rFont val="Calibri"/>
        <family val="2"/>
        <scheme val="minor"/>
      </rPr>
      <t xml:space="preserve"> (exerpt)</t>
    </r>
  </si>
  <si>
    <t>Latest Policy Year</t>
  </si>
  <si>
    <t>Prior Policy Year</t>
  </si>
  <si>
    <t>Next Prior Year</t>
  </si>
  <si>
    <t>(18 Months)</t>
  </si>
  <si>
    <t>(30 Months)</t>
  </si>
  <si>
    <t>(42 Months)</t>
  </si>
  <si>
    <t>(21 Months)</t>
  </si>
  <si>
    <t>(33 Months)</t>
  </si>
  <si>
    <t>(45 Months)</t>
  </si>
  <si>
    <t>Development is measured from the policy effective date to the loss evaluation date.</t>
  </si>
  <si>
    <r>
      <rPr>
        <b/>
        <sz val="11"/>
        <color theme="1"/>
        <rFont val="Calibri"/>
        <family val="2"/>
        <scheme val="minor"/>
      </rPr>
      <t>Table 16</t>
    </r>
    <r>
      <rPr>
        <sz val="11"/>
        <color theme="1"/>
        <rFont val="Calibri"/>
        <family val="2"/>
        <scheme val="minor"/>
      </rPr>
      <t xml:space="preserve"> (exerpt)</t>
    </r>
  </si>
  <si>
    <t>CSLC</t>
  </si>
  <si>
    <t>158,622 – 165,658</t>
  </si>
  <si>
    <t>165,659 – 172,920</t>
  </si>
  <si>
    <t>172,921 – 180,417</t>
  </si>
  <si>
    <t>Calculate the basic limits expected loss cost when no basic premiums are available.</t>
  </si>
  <si>
    <t xml:space="preserve">A company has business in risk classes 2121 (Brewery) and 7390 (Beer &amp; Ale Dealer – Wholesale &amp; Drivers). </t>
  </si>
  <si>
    <t>The brewery business generates the most premium dollars.</t>
  </si>
  <si>
    <t>The company historically purchased a 150k/300k (per-occurrence/aggregate) Workers' Compensation policy.</t>
  </si>
  <si>
    <t>Using the information below, calculate the basic limits expected loss cost by sub-line (Prem/Ops and Products) for the company.</t>
  </si>
  <si>
    <t>Present Basic Limits Company Rate</t>
  </si>
  <si>
    <t>Company Expected Loss Ratio</t>
  </si>
  <si>
    <t>Prem/Ops – 2121</t>
  </si>
  <si>
    <t>Prem/Ops – 7390</t>
  </si>
  <si>
    <t>Aggregate Limits</t>
  </si>
  <si>
    <t>300k</t>
  </si>
  <si>
    <t>Products – 2121</t>
  </si>
  <si>
    <t>Products – 7390</t>
  </si>
  <si>
    <t>2015.Q5</t>
  </si>
  <si>
    <t>Calculate Multi-Dimensional Credibility</t>
  </si>
  <si>
    <t>An actuary estimated the loss cost for workers compensation insurance using a multi-dimensional credibility method.</t>
  </si>
  <si>
    <t>Given the following:</t>
  </si>
  <si>
    <t>• There were 2 classes in Hazard Group X.</t>
  </si>
  <si>
    <t>• There were no major or minor permanent partial losses.</t>
  </si>
  <si>
    <t>• Premium information was not available.</t>
  </si>
  <si>
    <t>• Holdout sample of odd years was used as a proxy of the true mean.</t>
  </si>
  <si>
    <t>Claim Count by Injury Type for Hazard Group X</t>
  </si>
  <si>
    <t>Even Year 1</t>
  </si>
  <si>
    <t>Even Year 2</t>
  </si>
  <si>
    <t>Fatal (F)</t>
  </si>
  <si>
    <t>Permanent Total (PT)</t>
  </si>
  <si>
    <t>Temporary Total (TT)</t>
  </si>
  <si>
    <t>Class 1</t>
  </si>
  <si>
    <t>Class 2</t>
  </si>
  <si>
    <t>Optimal Weights for Estimation of Permanent Total Injury Ratio</t>
  </si>
  <si>
    <t>Fatal</t>
  </si>
  <si>
    <t>Permanent Total</t>
  </si>
  <si>
    <t>Determine the ratio of permanent total injury to temporary total injury for Class 2 using a multi-dimensional credibility method.</t>
  </si>
  <si>
    <t>Fully describe the steps involved in performing a quintile test to evaluate the actuary's work.</t>
  </si>
  <si>
    <t xml:space="preserve">Briefly describe one shortcoming of the individual class sum of squared errors test and briefly describe why the quintiles test is </t>
  </si>
  <si>
    <t>a better way to evaluate the actuary's work.</t>
  </si>
  <si>
    <t>2011.Q2</t>
  </si>
  <si>
    <t>Multi-Dimensional Credibility</t>
  </si>
  <si>
    <t>• Seven years of data were collected.</t>
  </si>
  <si>
    <t>• The technique produced a raw predicted relativity based on the oldest five years.</t>
  </si>
  <si>
    <t>• The most recent two years were used as the holdout sample.</t>
  </si>
  <si>
    <t>Holdout Sample Relativity</t>
  </si>
  <si>
    <t>Prediction Based on Raw</t>
  </si>
  <si>
    <t>Prediction based on Credibility Procedure</t>
  </si>
  <si>
    <t xml:space="preserve">A multi-dimensional credibility technique has been developed to predict claim frequencies for </t>
  </si>
  <si>
    <t>major permanent partial claims.</t>
  </si>
  <si>
    <t xml:space="preserve">Demonstrate whether the credibility technique produces an improved estimate using </t>
  </si>
  <si>
    <t>the sum of squared errors.</t>
  </si>
  <si>
    <t>2012.Q5</t>
  </si>
  <si>
    <t>The following data is used to price an excess of loss workers compensation policy:</t>
  </si>
  <si>
    <t>• Data is available for the following injury types: Fatal, Permanent Total injury (PT), Major permanent partial (Major),</t>
  </si>
  <si>
    <t xml:space="preserve">    minor permanent partial (Minor), temporary total (TT), and medical-only (Med).</t>
  </si>
  <si>
    <t>• A multi-dimensional credibility technique (predicted) was used to estimate the frequency for class 5160.</t>
  </si>
  <si>
    <t>• Class 5160 is in hazard group F.</t>
  </si>
  <si>
    <t>Hazard Group F</t>
  </si>
  <si>
    <t>PT</t>
  </si>
  <si>
    <t>Major</t>
  </si>
  <si>
    <t>Minor</t>
  </si>
  <si>
    <t>TT</t>
  </si>
  <si>
    <t>Med</t>
  </si>
  <si>
    <t>Frequency Relativity to TT</t>
  </si>
  <si>
    <t>Severity Relativity to TT</t>
  </si>
  <si>
    <t>Loss Elimination Ratio at $250,000</t>
  </si>
  <si>
    <t>TT Frequency per $100 payroll</t>
  </si>
  <si>
    <t>TT Severity for Hazard Group F</t>
  </si>
  <si>
    <t>Hazard Group F for Fatal Claims</t>
  </si>
  <si>
    <t>Hazard Group F for PT Claims</t>
  </si>
  <si>
    <t>Raw Data</t>
  </si>
  <si>
    <t>Holdout Sample</t>
  </si>
  <si>
    <t>Quintile 1</t>
  </si>
  <si>
    <t>Quintile 2</t>
  </si>
  <si>
    <t>Quintile 3</t>
  </si>
  <si>
    <t>Quintile 4</t>
  </si>
  <si>
    <t>Quintile 5</t>
  </si>
  <si>
    <t>Mean</t>
  </si>
  <si>
    <t>• The hazard group relativities for Major, Minor, TT, and Med will be used.</t>
  </si>
  <si>
    <t>• The multi-dimensional credibility relativities for PT claims will be used.</t>
  </si>
  <si>
    <t>• Class 5160 is in Quintile 4 for both Fatal and PT claims.</t>
  </si>
  <si>
    <t>Determine whether multi-dimensional credibility relativities should be used to estimate the expected loss for fatal claims.</t>
  </si>
  <si>
    <t>Based on part a. above, calculate the expected loss for an excess of $250,000 workers compensation policy with $10 million in payroll.</t>
  </si>
  <si>
    <t>2016.Q10</t>
  </si>
  <si>
    <t>Calculate the experience rating modification</t>
  </si>
  <si>
    <t>Payroll (Experience Period)</t>
  </si>
  <si>
    <t>State</t>
  </si>
  <si>
    <t>AL</t>
  </si>
  <si>
    <t>Class</t>
  </si>
  <si>
    <t>Claim Number</t>
  </si>
  <si>
    <t>Type</t>
  </si>
  <si>
    <t>Medical</t>
  </si>
  <si>
    <t>Calculate the experience modification. You may use the information provided below.</t>
  </si>
  <si>
    <t>Class Code</t>
  </si>
  <si>
    <t>D Ratio</t>
  </si>
  <si>
    <t>AL Primary/Excess Split Point</t>
  </si>
  <si>
    <t>Weighting Value</t>
  </si>
  <si>
    <t>92,134 – 106,385</t>
  </si>
  <si>
    <t>106,386 – 120,906</t>
  </si>
  <si>
    <t>Ballast Value</t>
  </si>
  <si>
    <t>95,999 – 128,908</t>
  </si>
  <si>
    <t>128,909 – 162,618</t>
  </si>
  <si>
    <t>G</t>
  </si>
  <si>
    <t>State Per Claim Accident Limit</t>
  </si>
  <si>
    <t>State Multiple Claim Accident Limit</t>
  </si>
  <si>
    <t xml:space="preserve">An insured is subject to experience rating under the National Council on Compensation Insurance </t>
  </si>
  <si>
    <t xml:space="preserve">(NCCI)'s Experience Rating Plan Manual for Workers' Compensation and Employers Liability Insurance. </t>
  </si>
  <si>
    <t>The following information about the insured is given:</t>
  </si>
  <si>
    <t xml:space="preserve">The following claims apply to the experience period. </t>
  </si>
  <si>
    <t>Each claim involves only one person, and none are disease claims:</t>
  </si>
  <si>
    <t>2018.Q1a</t>
  </si>
  <si>
    <t>Apply Chi-squared testing</t>
  </si>
  <si>
    <t xml:space="preserve">An insurance company is planning to expand into a new territory and has decided to review its historical loss experience </t>
  </si>
  <si>
    <t>in order to determine whether it will require additional capital to support the expansion.</t>
  </si>
  <si>
    <t>The insurance company has engaged an actuarial consultant to provide insights into a prospective loss ratio for the new territory.</t>
  </si>
  <si>
    <t xml:space="preserve"> The following table outlines the insurance company's historical experience for two long-tailed lines of business (LOB):</t>
  </si>
  <si>
    <t>Earned Premiums</t>
  </si>
  <si>
    <t>Ultimate Losses</t>
  </si>
  <si>
    <t>Ultimate Claim Counts</t>
  </si>
  <si>
    <t>Accident Years</t>
  </si>
  <si>
    <t>LOB 1</t>
  </si>
  <si>
    <t>LOB 2</t>
  </si>
  <si>
    <t>1991-1995</t>
  </si>
  <si>
    <t>1996-2000</t>
  </si>
  <si>
    <t>2001-2005</t>
  </si>
  <si>
    <t>2006-2010</t>
  </si>
  <si>
    <t>2011-2015</t>
  </si>
  <si>
    <r>
      <t xml:space="preserve">Conduct chi-squared tests with an </t>
    </r>
    <r>
      <rPr>
        <sz val="11"/>
        <color theme="1"/>
        <rFont val="Calibri"/>
        <family val="2"/>
      </rPr>
      <t xml:space="preserve">α value of 0.10 on actual vs. expected claims counts to confirm whether or not risk parameters </t>
    </r>
  </si>
  <si>
    <t>have shifted over time.</t>
  </si>
  <si>
    <t>Use the following table of critical values:</t>
  </si>
  <si>
    <t>Degrees of Freedom</t>
  </si>
  <si>
    <r>
      <t>Critical Value (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>= 0.10)</t>
    </r>
  </si>
  <si>
    <t>2018.Q1b</t>
  </si>
  <si>
    <t>Apply Mean-Squared-Error criterion</t>
  </si>
  <si>
    <t>An insurance company is planning to expand into a new territory and has decided to review its historical loss experience in order</t>
  </si>
  <si>
    <t>to determine whether it will require additional capital to support the expansion.</t>
  </si>
  <si>
    <t>The following table outlines the insurance company's historical experience for two long-tailed lines of business (LOB):</t>
  </si>
  <si>
    <t xml:space="preserve">To select an expected future claim frequency for LOB 2, the actuarial consultant has decided to assign equal weight (Z/2) to </t>
  </si>
  <si>
    <t>each of the most recent two groups of accident years and the remaining weight (1-Z) to the overall mean frequency.</t>
  </si>
  <si>
    <t>Calculate the expected future claim frequency per $1,000 premium for LOB 2 by first using the mean-squared-error (MSE) criterion</t>
  </si>
  <si>
    <t>to determine the optimal value for Z from the following three choices:</t>
  </si>
  <si>
    <t>Z value</t>
  </si>
  <si>
    <t>MSE</t>
  </si>
  <si>
    <t>Not Provided</t>
  </si>
  <si>
    <t>Calculate the accident year weights</t>
  </si>
  <si>
    <t>You have the two most recent loss ratios for a line of insurance and want to combine them to calculate a rate level indication.</t>
  </si>
  <si>
    <t xml:space="preserve">Assume there are three years between the latest year of data and the average date of loss under the proposed rates. </t>
  </si>
  <si>
    <t>The following table describes the covariance structure:</t>
  </si>
  <si>
    <t>Separation in Years</t>
  </si>
  <si>
    <t>Loss Ratio Covariance, C(k)</t>
  </si>
  <si>
    <t>Determine the optimal least squares weights for each of the two years, assuming no external loss ratio information is used.</t>
  </si>
  <si>
    <t>Retrospective Rating Plan Parameters</t>
  </si>
  <si>
    <t>Estimated Standard Premium</t>
  </si>
  <si>
    <t>Max. Retrospective Premium Factor</t>
  </si>
  <si>
    <t>Min. Retrospective Premium Factor</t>
  </si>
  <si>
    <t>&lt;= c</t>
  </si>
  <si>
    <t>Policy Excess Ratio</t>
  </si>
  <si>
    <t>&lt;= T</t>
  </si>
  <si>
    <t>(f)</t>
  </si>
  <si>
    <t>Loss Limit</t>
  </si>
  <si>
    <t>(g)</t>
  </si>
  <si>
    <t>(h)</t>
  </si>
  <si>
    <t>Expected Unlimited Loss Ratio</t>
  </si>
  <si>
    <t xml:space="preserve">Using the NCCI Circular CIF-2018-28 calculate the basic premium factor. </t>
  </si>
  <si>
    <t>You may use the information provided below.</t>
  </si>
  <si>
    <t>Extract from the Table of Expected Claim Count Groups in Appendix A</t>
  </si>
  <si>
    <t>Expected Claim Count Group</t>
  </si>
  <si>
    <t>15.7 – 17.3</t>
  </si>
  <si>
    <t>17.4 – 19.1</t>
  </si>
  <si>
    <t>19.2 – 21.1</t>
  </si>
  <si>
    <t>21.2 – 23.4</t>
  </si>
  <si>
    <t>Extract from the Table of Policy Excess Ratio Ranges in Appendix A</t>
  </si>
  <si>
    <t>Sub-table</t>
  </si>
  <si>
    <t>Excess Ratio Range</t>
  </si>
  <si>
    <t>0.485 – 0.550</t>
  </si>
  <si>
    <t>0.551 – 0.648</t>
  </si>
  <si>
    <t>0.649 – 0.765</t>
  </si>
  <si>
    <t>Extract from Table of Aggregate Loss Factors: Sub-Table 15</t>
  </si>
  <si>
    <t>Hazard Group</t>
  </si>
  <si>
    <t>Excess Ratio at Loss Limit</t>
  </si>
  <si>
    <t>Aggregate Excess Loss Factors by Expected Claim Count Group</t>
  </si>
  <si>
    <t>X</t>
  </si>
  <si>
    <t>…</t>
  </si>
  <si>
    <t>Average Cost per Case</t>
  </si>
  <si>
    <t>Expected Unlimited Losses</t>
  </si>
  <si>
    <t>The risk is also experience rated with experience modification factor =</t>
  </si>
  <si>
    <t>14.3 – 15.6</t>
  </si>
  <si>
    <t>0.078 – 0.110</t>
  </si>
  <si>
    <t>0.111 – 0.145</t>
  </si>
  <si>
    <t>0.146 – 0.181</t>
  </si>
  <si>
    <t>Extract from Table of Aggregate Loss Factors: Sub-Table 6</t>
  </si>
  <si>
    <t>Produce an aggregate loss distribution from the claim count and severity distributions</t>
  </si>
  <si>
    <t>Count Distribution</t>
  </si>
  <si>
    <t>Severity Distribution</t>
  </si>
  <si>
    <t>Probability</t>
  </si>
  <si>
    <t>Loss Amount</t>
  </si>
  <si>
    <t>Produce the aggregate loss distribution from the claim count and severity distributions.</t>
  </si>
  <si>
    <t>Discretize a severity distribution</t>
  </si>
  <si>
    <t>Sensitivity &amp; Specificity</t>
  </si>
  <si>
    <t>This workbook accompanies the Exam 8 ToolKit PDF found in Step 1 of the BattleActs PowerPack.</t>
  </si>
  <si>
    <t>Fundamentals ToolKit Excel File</t>
  </si>
  <si>
    <t>Logistic Regression</t>
  </si>
  <si>
    <t>Plot the Lorenz curve</t>
  </si>
  <si>
    <t>Holmes.Intro</t>
  </si>
  <si>
    <t>Rating Tables</t>
  </si>
  <si>
    <t>Offets, linear predictors, and rating tables</t>
  </si>
  <si>
    <t>Solution</t>
  </si>
  <si>
    <t>Produce a table which can be used to plot the Lorenz curve for the output of a logistic regression.</t>
  </si>
  <si>
    <t xml:space="preserve">An actuary has built a logistic regression model on a training data set and has run the model on a </t>
  </si>
  <si>
    <t>holdout sample of 50 observations. The model produced the following data:</t>
  </si>
  <si>
    <t>Table of Predictions</t>
  </si>
  <si>
    <t>Associated Outcomes*</t>
  </si>
  <si>
    <t>* TRUE means the event occurred while FALSE means it didn't.</t>
  </si>
  <si>
    <t>Offsets, linear predictors, and rating tables</t>
  </si>
  <si>
    <t>An actuary is building a basic homeowners pure premium GLM using the following variables:</t>
  </si>
  <si>
    <r>
      <t>Age of Home</t>
    </r>
    <r>
      <rPr>
        <sz val="11"/>
        <color theme="1"/>
        <rFont val="Calibri"/>
        <family val="2"/>
        <scheme val="minor"/>
      </rPr>
      <t xml:space="preserve"> which takes integer values between 0 and 10 (inclusive) but is modeled as a </t>
    </r>
  </si>
  <si>
    <t>continuous variable.</t>
  </si>
  <si>
    <r>
      <t>NoFireExtinguisherInd</t>
    </r>
    <r>
      <rPr>
        <sz val="11"/>
        <color theme="1"/>
        <rFont val="Calibri"/>
        <family val="2"/>
        <scheme val="minor"/>
      </rPr>
      <t xml:space="preserve"> which is 1 if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fire extinguisher is present in the home and 0 otherwise.</t>
    </r>
  </si>
  <si>
    <r>
      <t xml:space="preserve">The base level for </t>
    </r>
    <r>
      <rPr>
        <i/>
        <sz val="11"/>
        <color theme="1"/>
        <rFont val="Calibri"/>
        <family val="2"/>
        <scheme val="minor"/>
      </rPr>
      <t>NoFireExtinguisherInd</t>
    </r>
    <r>
      <rPr>
        <sz val="11"/>
        <color theme="1"/>
        <rFont val="Calibri"/>
        <family val="2"/>
        <scheme val="minor"/>
      </rPr>
      <t xml:space="preserve"> is 0 (more homes have a fire extinguisher than do not).</t>
    </r>
  </si>
  <si>
    <t>The actuary is using a Tweedie distribution with the log link function.</t>
  </si>
  <si>
    <t>The results of their GLM are shown below.</t>
  </si>
  <si>
    <t>Estimate</t>
  </si>
  <si>
    <t>(Intercept)</t>
  </si>
  <si>
    <t>Age of Home</t>
  </si>
  <si>
    <t>NoFireExtinguisherInd:1</t>
  </si>
  <si>
    <t>You may assume all variables are statistically significant and should be included in the model.</t>
  </si>
  <si>
    <t>The actuary has performed a separate loss elimination ratio analysis to price their</t>
  </si>
  <si>
    <t>deductible offerings:</t>
  </si>
  <si>
    <t xml:space="preserve">Discount / </t>
  </si>
  <si>
    <t>Surcharge</t>
  </si>
  <si>
    <t xml:space="preserve">What is the value of the linear predictor for a home that is 2 years old without a fire extinguisher and </t>
  </si>
  <si>
    <t>having a $500 deductible?</t>
  </si>
  <si>
    <r>
      <t xml:space="preserve">Construct rating tables for the </t>
    </r>
    <r>
      <rPr>
        <i/>
        <sz val="11"/>
        <color theme="1"/>
        <rFont val="Calibri"/>
        <family val="2"/>
        <scheme val="minor"/>
      </rPr>
      <t>Age of Home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NoFireExtinguisherInd</t>
    </r>
    <r>
      <rPr>
        <sz val="11"/>
        <color theme="1"/>
        <rFont val="Calibri"/>
        <family val="2"/>
        <scheme val="minor"/>
      </rPr>
      <t xml:space="preserve"> rating variables.</t>
    </r>
  </si>
  <si>
    <t xml:space="preserve">c.) </t>
  </si>
  <si>
    <r>
      <t xml:space="preserve">Briefly describe two potential weaknesses of the actuary's GLM in relation to the </t>
    </r>
    <r>
      <rPr>
        <i/>
        <sz val="11"/>
        <color theme="1"/>
        <rFont val="Calibri"/>
        <family val="2"/>
        <scheme val="minor"/>
      </rPr>
      <t>Age of Home</t>
    </r>
    <r>
      <rPr>
        <sz val="11"/>
        <color theme="1"/>
        <rFont val="Calibri"/>
        <family val="2"/>
        <scheme val="minor"/>
      </rPr>
      <t xml:space="preserve"> rating</t>
    </r>
  </si>
  <si>
    <t>variable.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</si>
</sst>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0.0%"/>
    <numFmt numFmtId="168" formatCode="0.00000"/>
    <numFmt numFmtId="169" formatCode="0.0"/>
    <numFmt numFmtId="170" formatCode="#,##0.0"/>
    <numFmt numFmtId="171" formatCode="_(* #,##0_);_(* \(#,##0\);_(* &quot;-&quot;??_);_(@_)"/>
    <numFmt numFmtId="172" formatCode="0.000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9.9"/>
      <color theme="1"/>
      <name val="Calibri"/>
      <family val="2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2" borderId="10" xfId="0" applyFont="1" applyFill="1" applyBorder="1"/>
    <xf numFmtId="0" fontId="0" fillId="2" borderId="11" xfId="0" applyFill="1" applyBorder="1"/>
    <xf numFmtId="0" fontId="11" fillId="2" borderId="11" xfId="0" applyFont="1" applyFill="1" applyBorder="1"/>
    <xf numFmtId="0" fontId="1" fillId="2" borderId="13" xfId="0" applyFont="1" applyFill="1" applyBorder="1"/>
    <xf numFmtId="0" fontId="0" fillId="2" borderId="0" xfId="0" applyFill="1"/>
    <xf numFmtId="0" fontId="0" fillId="2" borderId="14" xfId="0" applyFill="1" applyBorder="1"/>
    <xf numFmtId="3" fontId="0" fillId="2" borderId="13" xfId="0" applyNumberFormat="1" applyFill="1" applyBorder="1"/>
    <xf numFmtId="3" fontId="0" fillId="2" borderId="0" xfId="0" applyNumberFormat="1" applyFill="1"/>
    <xf numFmtId="3" fontId="0" fillId="2" borderId="14" xfId="0" applyNumberFormat="1" applyFill="1" applyBorder="1"/>
    <xf numFmtId="3" fontId="1" fillId="2" borderId="13" xfId="0" applyNumberFormat="1" applyFont="1" applyFill="1" applyBorder="1"/>
    <xf numFmtId="0" fontId="10" fillId="2" borderId="0" xfId="0" applyFont="1" applyFill="1"/>
    <xf numFmtId="0" fontId="0" fillId="2" borderId="3" xfId="0" applyFill="1" applyBorder="1"/>
    <xf numFmtId="3" fontId="12" fillId="2" borderId="0" xfId="0" applyNumberFormat="1" applyFont="1" applyFill="1" applyAlignment="1">
      <alignment horizontal="left"/>
    </xf>
    <xf numFmtId="0" fontId="0" fillId="2" borderId="13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7" xfId="0" applyFont="1" applyFill="1" applyBorder="1"/>
    <xf numFmtId="0" fontId="0" fillId="2" borderId="0" xfId="0" applyFill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2" xfId="1" applyFill="1" applyBorder="1" applyAlignment="1">
      <alignment horizontal="right"/>
    </xf>
    <xf numFmtId="0" fontId="18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1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14" fillId="2" borderId="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17" xfId="0" applyNumberFormat="1" applyFill="1" applyBorder="1"/>
    <xf numFmtId="165" fontId="0" fillId="2" borderId="5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9" fontId="0" fillId="2" borderId="7" xfId="3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9" fontId="0" fillId="2" borderId="0" xfId="3" applyFont="1" applyFill="1" applyBorder="1" applyAlignment="1">
      <alignment horizontal="center"/>
    </xf>
    <xf numFmtId="4" fontId="10" fillId="2" borderId="0" xfId="0" applyNumberFormat="1" applyFont="1" applyFill="1"/>
    <xf numFmtId="0" fontId="0" fillId="2" borderId="7" xfId="0" applyFill="1" applyBorder="1" applyAlignment="1">
      <alignment horizontal="center"/>
    </xf>
    <xf numFmtId="3" fontId="0" fillId="2" borderId="15" xfId="0" applyNumberFormat="1" applyFill="1" applyBorder="1"/>
    <xf numFmtId="3" fontId="0" fillId="2" borderId="16" xfId="0" applyNumberFormat="1" applyFill="1" applyBorder="1"/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10" fillId="2" borderId="14" xfId="0" applyFont="1" applyFill="1" applyBorder="1"/>
    <xf numFmtId="0" fontId="9" fillId="2" borderId="14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8" fillId="2" borderId="0" xfId="0" applyFont="1" applyFill="1"/>
    <xf numFmtId="167" fontId="0" fillId="2" borderId="2" xfId="3" applyNumberFormat="1" applyFont="1" applyFill="1" applyBorder="1" applyAlignment="1">
      <alignment horizontal="center"/>
    </xf>
    <xf numFmtId="167" fontId="0" fillId="2" borderId="4" xfId="3" applyNumberFormat="1" applyFont="1" applyFill="1" applyBorder="1" applyAlignment="1">
      <alignment horizontal="center"/>
    </xf>
    <xf numFmtId="167" fontId="0" fillId="2" borderId="6" xfId="3" applyNumberFormat="1" applyFont="1" applyFill="1" applyBorder="1" applyAlignment="1">
      <alignment horizontal="center"/>
    </xf>
    <xf numFmtId="0" fontId="0" fillId="2" borderId="8" xfId="0" applyFill="1" applyBorder="1"/>
    <xf numFmtId="167" fontId="0" fillId="2" borderId="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5" fillId="2" borderId="11" xfId="1" applyFill="1" applyBorder="1" applyAlignment="1"/>
    <xf numFmtId="3" fontId="12" fillId="2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left"/>
    </xf>
    <xf numFmtId="3" fontId="10" fillId="2" borderId="0" xfId="0" applyNumberFormat="1" applyFont="1" applyFill="1"/>
    <xf numFmtId="165" fontId="0" fillId="2" borderId="0" xfId="0" applyNumberFormat="1" applyFill="1" applyAlignment="1">
      <alignment horizontal="left"/>
    </xf>
    <xf numFmtId="3" fontId="21" fillId="2" borderId="0" xfId="0" applyNumberFormat="1" applyFont="1" applyFill="1"/>
    <xf numFmtId="0" fontId="1" fillId="2" borderId="13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8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6" fontId="0" fillId="2" borderId="20" xfId="0" applyNumberFormat="1" applyFill="1" applyBorder="1" applyAlignment="1">
      <alignment horizontal="right"/>
    </xf>
    <xf numFmtId="0" fontId="0" fillId="2" borderId="23" xfId="0" applyFill="1" applyBorder="1"/>
    <xf numFmtId="6" fontId="0" fillId="2" borderId="19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20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3" xfId="0" quotePrefix="1" applyFill="1" applyBorder="1" applyAlignment="1">
      <alignment horizont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20" xfId="0" applyNumberFormat="1" applyFill="1" applyBorder="1" applyAlignment="1">
      <alignment horizontal="center"/>
    </xf>
    <xf numFmtId="9" fontId="0" fillId="2" borderId="23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0" fillId="2" borderId="25" xfId="0" applyFill="1" applyBorder="1"/>
    <xf numFmtId="167" fontId="0" fillId="2" borderId="25" xfId="0" applyNumberFormat="1" applyFill="1" applyBorder="1" applyAlignment="1">
      <alignment horizontal="center"/>
    </xf>
    <xf numFmtId="167" fontId="0" fillId="2" borderId="26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6" fontId="0" fillId="2" borderId="0" xfId="0" applyNumberFormat="1" applyFill="1"/>
    <xf numFmtId="0" fontId="0" fillId="2" borderId="18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3" fontId="20" fillId="2" borderId="0" xfId="0" applyNumberFormat="1" applyFont="1" applyFill="1" applyAlignment="1">
      <alignment horizontal="center"/>
    </xf>
    <xf numFmtId="6" fontId="0" fillId="2" borderId="5" xfId="0" applyNumberFormat="1" applyFill="1" applyBorder="1" applyAlignment="1">
      <alignment horizontal="center"/>
    </xf>
    <xf numFmtId="6" fontId="20" fillId="2" borderId="9" xfId="0" applyNumberFormat="1" applyFont="1" applyFill="1" applyBorder="1" applyAlignment="1">
      <alignment horizontal="center"/>
    </xf>
    <xf numFmtId="0" fontId="20" fillId="2" borderId="18" xfId="0" applyFont="1" applyFill="1" applyBorder="1" applyAlignment="1">
      <alignment horizontal="right"/>
    </xf>
    <xf numFmtId="0" fontId="22" fillId="2" borderId="18" xfId="0" applyFont="1" applyFill="1" applyBorder="1" applyAlignment="1">
      <alignment horizontal="center"/>
    </xf>
    <xf numFmtId="0" fontId="0" fillId="2" borderId="22" xfId="0" applyFill="1" applyBorder="1"/>
    <xf numFmtId="0" fontId="1" fillId="2" borderId="15" xfId="0" applyFont="1" applyFill="1" applyBorder="1"/>
    <xf numFmtId="0" fontId="10" fillId="2" borderId="13" xfId="0" applyFont="1" applyFill="1" applyBorder="1"/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2" borderId="13" xfId="0" applyFont="1" applyFill="1" applyBorder="1"/>
    <xf numFmtId="2" fontId="0" fillId="2" borderId="0" xfId="0" applyNumberFormat="1" applyFill="1" applyAlignment="1">
      <alignment horizontal="center"/>
    </xf>
    <xf numFmtId="0" fontId="9" fillId="2" borderId="0" xfId="0" applyFont="1" applyFill="1"/>
    <xf numFmtId="0" fontId="9" fillId="2" borderId="14" xfId="0" applyFont="1" applyFill="1" applyBorder="1"/>
    <xf numFmtId="0" fontId="19" fillId="2" borderId="0" xfId="0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0" fontId="21" fillId="2" borderId="0" xfId="0" applyFont="1" applyFill="1"/>
    <xf numFmtId="171" fontId="21" fillId="2" borderId="0" xfId="2" applyNumberFormat="1" applyFont="1" applyFill="1" applyBorder="1"/>
    <xf numFmtId="0" fontId="14" fillId="2" borderId="0" xfId="0" applyFont="1" applyFill="1"/>
    <xf numFmtId="3" fontId="0" fillId="2" borderId="20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166" fontId="0" fillId="2" borderId="19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left"/>
    </xf>
    <xf numFmtId="164" fontId="0" fillId="2" borderId="19" xfId="0" applyNumberFormat="1" applyFill="1" applyBorder="1" applyAlignment="1">
      <alignment horizontal="left"/>
    </xf>
    <xf numFmtId="164" fontId="0" fillId="2" borderId="21" xfId="0" applyNumberFormat="1" applyFill="1" applyBorder="1" applyAlignment="1">
      <alignment horizontal="left"/>
    </xf>
    <xf numFmtId="170" fontId="10" fillId="2" borderId="13" xfId="0" applyNumberFormat="1" applyFont="1" applyFill="1" applyBorder="1"/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0" fontId="19" fillId="2" borderId="0" xfId="0" applyFont="1" applyFill="1"/>
    <xf numFmtId="4" fontId="0" fillId="2" borderId="5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9" fontId="21" fillId="2" borderId="0" xfId="0" applyNumberFormat="1" applyFont="1" applyFill="1"/>
    <xf numFmtId="6" fontId="0" fillId="2" borderId="0" xfId="0" applyNumberFormat="1" applyFill="1" applyAlignment="1">
      <alignment horizontal="center"/>
    </xf>
    <xf numFmtId="6" fontId="0" fillId="2" borderId="19" xfId="0" applyNumberFormat="1" applyFill="1" applyBorder="1" applyAlignment="1">
      <alignment horizontal="center"/>
    </xf>
    <xf numFmtId="6" fontId="0" fillId="2" borderId="21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Continuous"/>
    </xf>
    <xf numFmtId="3" fontId="0" fillId="2" borderId="8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6" fontId="0" fillId="2" borderId="8" xfId="0" applyNumberForma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2" borderId="7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23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9" fontId="0" fillId="2" borderId="4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165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 applyAlignment="1">
      <alignment horizontal="centerContinuous"/>
    </xf>
    <xf numFmtId="0" fontId="0" fillId="2" borderId="19" xfId="0" applyFill="1" applyBorder="1" applyAlignment="1">
      <alignment textRotation="90" wrapText="1"/>
    </xf>
    <xf numFmtId="14" fontId="0" fillId="2" borderId="0" xfId="0" applyNumberFormat="1" applyFill="1"/>
    <xf numFmtId="0" fontId="0" fillId="2" borderId="23" xfId="0" applyFill="1" applyBorder="1" applyAlignment="1">
      <alignment horizontal="left"/>
    </xf>
    <xf numFmtId="9" fontId="0" fillId="2" borderId="8" xfId="0" applyNumberFormat="1" applyFill="1" applyBorder="1"/>
    <xf numFmtId="0" fontId="1" fillId="2" borderId="8" xfId="0" applyFont="1" applyFill="1" applyBorder="1" applyAlignment="1">
      <alignment horizontal="centerContinuous"/>
    </xf>
    <xf numFmtId="0" fontId="18" fillId="2" borderId="18" xfId="0" applyFont="1" applyFill="1" applyBorder="1" applyAlignment="1">
      <alignment horizontal="centerContinuous"/>
    </xf>
    <xf numFmtId="0" fontId="0" fillId="2" borderId="20" xfId="0" applyFill="1" applyBorder="1"/>
    <xf numFmtId="0" fontId="0" fillId="2" borderId="23" xfId="0" applyFill="1" applyBorder="1" applyAlignment="1">
      <alignment horizontal="centerContinuous"/>
    </xf>
    <xf numFmtId="0" fontId="0" fillId="2" borderId="21" xfId="0" applyFill="1" applyBorder="1"/>
    <xf numFmtId="0" fontId="0" fillId="2" borderId="19" xfId="0" applyFill="1" applyBorder="1"/>
    <xf numFmtId="169" fontId="0" fillId="2" borderId="4" xfId="0" applyNumberForma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169" fontId="0" fillId="2" borderId="6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8" xfId="0" applyFill="1" applyBorder="1"/>
    <xf numFmtId="3" fontId="0" fillId="2" borderId="9" xfId="0" applyNumberFormat="1" applyFill="1" applyBorder="1" applyAlignment="1">
      <alignment horizontal="centerContinuous"/>
    </xf>
    <xf numFmtId="3" fontId="0" fillId="2" borderId="9" xfId="0" applyNumberFormat="1" applyFill="1" applyBorder="1"/>
    <xf numFmtId="6" fontId="0" fillId="2" borderId="18" xfId="0" applyNumberFormat="1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3" fontId="0" fillId="2" borderId="1" xfId="0" applyNumberFormat="1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3" fontId="0" fillId="2" borderId="22" xfId="0" applyNumberFormat="1" applyFill="1" applyBorder="1" applyAlignment="1">
      <alignment horizontal="center"/>
    </xf>
    <xf numFmtId="172" fontId="0" fillId="2" borderId="5" xfId="0" applyNumberFormat="1" applyFill="1" applyBorder="1" applyAlignment="1">
      <alignment horizontal="center"/>
    </xf>
    <xf numFmtId="172" fontId="0" fillId="2" borderId="7" xfId="0" applyNumberForma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6" fontId="0" fillId="2" borderId="29" xfId="0" applyNumberFormat="1" applyFill="1" applyBorder="1" applyAlignment="1">
      <alignment horizontal="left"/>
    </xf>
    <xf numFmtId="9" fontId="0" fillId="2" borderId="32" xfId="0" applyNumberFormat="1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6" fontId="0" fillId="2" borderId="32" xfId="0" applyNumberFormat="1" applyFill="1" applyBorder="1" applyAlignment="1">
      <alignment horizontal="left"/>
    </xf>
    <xf numFmtId="167" fontId="0" fillId="2" borderId="35" xfId="0" applyNumberForma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1" xfId="0" applyFill="1" applyBorder="1" applyAlignment="1">
      <alignment horizontal="centerContinuous"/>
    </xf>
    <xf numFmtId="0" fontId="0" fillId="2" borderId="32" xfId="0" applyFill="1" applyBorder="1" applyAlignment="1">
      <alignment horizontal="centerContinuous"/>
    </xf>
    <xf numFmtId="0" fontId="0" fillId="2" borderId="34" xfId="0" applyFill="1" applyBorder="1" applyAlignment="1">
      <alignment horizontal="centerContinuous"/>
    </xf>
    <xf numFmtId="0" fontId="0" fillId="2" borderId="35" xfId="0" applyFill="1" applyBorder="1" applyAlignment="1">
      <alignment horizontal="centerContinuous"/>
    </xf>
    <xf numFmtId="0" fontId="0" fillId="2" borderId="28" xfId="0" applyFill="1" applyBorder="1" applyAlignment="1">
      <alignment horizontal="centerContinuous"/>
    </xf>
    <xf numFmtId="0" fontId="0" fillId="2" borderId="29" xfId="0" applyFill="1" applyBorder="1" applyAlignment="1">
      <alignment horizontal="centerContinuous"/>
    </xf>
    <xf numFmtId="166" fontId="0" fillId="2" borderId="37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6" fontId="0" fillId="2" borderId="40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66" fontId="0" fillId="2" borderId="43" xfId="0" applyNumberFormat="1" applyFill="1" applyBorder="1" applyAlignment="1">
      <alignment horizontal="center" vertical="top"/>
    </xf>
    <xf numFmtId="0" fontId="0" fillId="2" borderId="42" xfId="0" applyFill="1" applyBorder="1" applyAlignment="1">
      <alignment horizontal="center" vertical="top"/>
    </xf>
    <xf numFmtId="0" fontId="0" fillId="2" borderId="44" xfId="0" applyFill="1" applyBorder="1" applyAlignment="1">
      <alignment horizontal="center" vertical="top"/>
    </xf>
    <xf numFmtId="0" fontId="0" fillId="2" borderId="27" xfId="0" applyFill="1" applyBorder="1"/>
    <xf numFmtId="0" fontId="0" fillId="2" borderId="28" xfId="0" applyFill="1" applyBorder="1" applyAlignment="1">
      <alignment horizontal="left"/>
    </xf>
    <xf numFmtId="0" fontId="0" fillId="2" borderId="30" xfId="0" applyFill="1" applyBorder="1"/>
    <xf numFmtId="0" fontId="0" fillId="2" borderId="31" xfId="0" applyFill="1" applyBorder="1" applyAlignment="1">
      <alignment horizontal="left"/>
    </xf>
    <xf numFmtId="3" fontId="0" fillId="2" borderId="30" xfId="0" applyNumberFormat="1" applyFill="1" applyBorder="1"/>
    <xf numFmtId="3" fontId="0" fillId="2" borderId="33" xfId="0" applyNumberFormat="1" applyFill="1" applyBorder="1"/>
    <xf numFmtId="0" fontId="0" fillId="2" borderId="34" xfId="0" applyFill="1" applyBorder="1" applyAlignment="1">
      <alignment horizontal="left"/>
    </xf>
    <xf numFmtId="0" fontId="0" fillId="2" borderId="33" xfId="0" applyFill="1" applyBorder="1"/>
    <xf numFmtId="0" fontId="0" fillId="2" borderId="8" xfId="0" applyFill="1" applyBorder="1" applyAlignment="1">
      <alignment horizontal="centerContinuous"/>
    </xf>
    <xf numFmtId="0" fontId="0" fillId="2" borderId="3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8" fillId="2" borderId="22" xfId="0" applyFont="1" applyFill="1" applyBorder="1" applyAlignment="1">
      <alignment horizontal="centerContinuous"/>
    </xf>
    <xf numFmtId="0" fontId="18" fillId="2" borderId="9" xfId="0" applyFont="1" applyFill="1" applyBorder="1" applyAlignment="1">
      <alignment horizontal="centerContinuous"/>
    </xf>
    <xf numFmtId="6" fontId="0" fillId="2" borderId="35" xfId="0" applyNumberFormat="1" applyFill="1" applyBorder="1" applyAlignment="1">
      <alignment horizontal="left"/>
    </xf>
    <xf numFmtId="0" fontId="1" fillId="2" borderId="2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2" fontId="0" fillId="2" borderId="39" xfId="0" applyNumberFormat="1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3" fontId="1" fillId="2" borderId="15" xfId="0" applyNumberFormat="1" applyFont="1" applyFill="1" applyBorder="1"/>
    <xf numFmtId="0" fontId="5" fillId="0" borderId="0" xfId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 indent="2"/>
    </xf>
    <xf numFmtId="6" fontId="0" fillId="2" borderId="20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1" xfId="1" applyFill="1" applyBorder="1" applyAlignment="1">
      <alignment horizontal="right"/>
    </xf>
    <xf numFmtId="0" fontId="5" fillId="2" borderId="12" xfId="1" applyFill="1" applyBorder="1" applyAlignment="1">
      <alignment horizontal="right"/>
    </xf>
    <xf numFmtId="0" fontId="0" fillId="2" borderId="0" xfId="0" applyFill="1" applyAlignment="1">
      <alignment horizontal="right" textRotation="90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6</xdr:col>
      <xdr:colOff>369147</xdr:colOff>
      <xdr:row>4</xdr:row>
      <xdr:rowOff>32174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8DCE1-861A-495C-A713-DE95666A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0"/>
          <a:ext cx="3379047" cy="794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137582</xdr:colOff>
      <xdr:row>19</xdr:row>
      <xdr:rowOff>158749</xdr:rowOff>
    </xdr:from>
    <xdr:to>
      <xdr:col>2</xdr:col>
      <xdr:colOff>412750</xdr:colOff>
      <xdr:row>24</xdr:row>
      <xdr:rowOff>158749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7FF77-6AF0-4758-AA7A-015AE7EF2B78}"/>
            </a:ext>
          </a:extLst>
        </xdr:cNvPr>
        <xdr:cNvSpPr txBox="1"/>
      </xdr:nvSpPr>
      <xdr:spPr>
        <a:xfrm>
          <a:off x="851957" y="3778249"/>
          <a:ext cx="589493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1</xdr:col>
      <xdr:colOff>105833</xdr:colOff>
      <xdr:row>26</xdr:row>
      <xdr:rowOff>162983</xdr:rowOff>
    </xdr:from>
    <xdr:to>
      <xdr:col>2</xdr:col>
      <xdr:colOff>449792</xdr:colOff>
      <xdr:row>31</xdr:row>
      <xdr:rowOff>162983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4CFBF-BD50-4AD8-BE34-37EC095BD84D}"/>
            </a:ext>
          </a:extLst>
        </xdr:cNvPr>
        <xdr:cNvSpPr txBox="1"/>
      </xdr:nvSpPr>
      <xdr:spPr>
        <a:xfrm>
          <a:off x="820208" y="5115983"/>
          <a:ext cx="658284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317498</xdr:colOff>
      <xdr:row>20</xdr:row>
      <xdr:rowOff>0</xdr:rowOff>
    </xdr:from>
    <xdr:to>
      <xdr:col>9</xdr:col>
      <xdr:colOff>338666</xdr:colOff>
      <xdr:row>25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D5293E-4DF0-44E1-A435-8E1FCB2DB0FC}"/>
            </a:ext>
          </a:extLst>
        </xdr:cNvPr>
        <xdr:cNvSpPr txBox="1"/>
      </xdr:nvSpPr>
      <xdr:spPr>
        <a:xfrm>
          <a:off x="5480048" y="3810000"/>
          <a:ext cx="630768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328084</xdr:colOff>
      <xdr:row>26</xdr:row>
      <xdr:rowOff>4233</xdr:rowOff>
    </xdr:from>
    <xdr:to>
      <xdr:col>9</xdr:col>
      <xdr:colOff>335494</xdr:colOff>
      <xdr:row>31</xdr:row>
      <xdr:rowOff>4233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0D9A98-C229-4289-A97D-0181CAF3E3E8}"/>
            </a:ext>
          </a:extLst>
        </xdr:cNvPr>
        <xdr:cNvSpPr txBox="1"/>
      </xdr:nvSpPr>
      <xdr:spPr>
        <a:xfrm>
          <a:off x="5490634" y="4957233"/>
          <a:ext cx="6170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3</xdr:col>
      <xdr:colOff>1448647</xdr:colOff>
      <xdr:row>4</xdr:row>
      <xdr:rowOff>38736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1FCAB-A402-4EDD-9177-1B140B73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3334597" cy="800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502918</xdr:colOff>
      <xdr:row>17</xdr:row>
      <xdr:rowOff>1482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484716</xdr:colOff>
      <xdr:row>17</xdr:row>
      <xdr:rowOff>13759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7855DB-C269-4889-851C-E79FA206C957}"/>
            </a:ext>
          </a:extLst>
        </xdr:cNvPr>
        <xdr:cNvSpPr txBox="1"/>
      </xdr:nvSpPr>
      <xdr:spPr>
        <a:xfrm>
          <a:off x="7123642" y="3678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A9F396-D774-4008-939E-3E637C6AD1DC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183CB0-D562-4D2C-9B90-1BEC120DCF20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17</xdr:row>
      <xdr:rowOff>370417</xdr:rowOff>
    </xdr:from>
    <xdr:to>
      <xdr:col>7</xdr:col>
      <xdr:colOff>508001</xdr:colOff>
      <xdr:row>21</xdr:row>
      <xdr:rowOff>179917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8B5089-0836-46B1-A083-0D2C1BCD639D}"/>
            </a:ext>
          </a:extLst>
        </xdr:cNvPr>
        <xdr:cNvSpPr txBox="1"/>
      </xdr:nvSpPr>
      <xdr:spPr>
        <a:xfrm>
          <a:off x="6050491" y="3608917"/>
          <a:ext cx="5916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3EEA-41FF-40F4-98E8-C603FB3476C4}">
  <sheetPr codeName="Sheet1"/>
  <dimension ref="A6:M24"/>
  <sheetViews>
    <sheetView showGridLines="0" tabSelected="1" workbookViewId="0"/>
  </sheetViews>
  <sheetFormatPr defaultRowHeight="15" x14ac:dyDescent="0.25"/>
  <cols>
    <col min="1" max="5" width="9.7109375" customWidth="1"/>
    <col min="6" max="6" width="14.140625" customWidth="1"/>
    <col min="12" max="12" width="7" customWidth="1"/>
    <col min="13" max="13" width="12.42578125" customWidth="1"/>
  </cols>
  <sheetData>
    <row r="6" spans="1:9" ht="21" x14ac:dyDescent="0.35">
      <c r="A6" s="1" t="s">
        <v>0</v>
      </c>
      <c r="B6" s="1"/>
      <c r="C6" s="1"/>
      <c r="D6" s="1"/>
      <c r="E6" s="1"/>
      <c r="F6" s="1"/>
      <c r="G6" s="1"/>
      <c r="H6" s="1"/>
      <c r="I6" s="2"/>
    </row>
    <row r="8" spans="1:9" x14ac:dyDescent="0.25">
      <c r="A8" t="s">
        <v>779</v>
      </c>
    </row>
    <row r="9" spans="1:9" x14ac:dyDescent="0.25">
      <c r="A9" t="s">
        <v>1</v>
      </c>
    </row>
    <row r="10" spans="1:9" x14ac:dyDescent="0.25">
      <c r="A10" t="s">
        <v>2</v>
      </c>
    </row>
    <row r="12" spans="1:9" x14ac:dyDescent="0.25">
      <c r="A12" t="s">
        <v>3</v>
      </c>
    </row>
    <row r="13" spans="1:9" x14ac:dyDescent="0.25">
      <c r="A13" t="s">
        <v>4</v>
      </c>
    </row>
    <row r="16" spans="1:9" x14ac:dyDescent="0.25">
      <c r="A16" s="3" t="s">
        <v>5</v>
      </c>
    </row>
    <row r="18" spans="1:13" ht="15.75" x14ac:dyDescent="0.25">
      <c r="A18" s="4" t="s">
        <v>6</v>
      </c>
      <c r="B18" s="2"/>
      <c r="C18" s="2"/>
      <c r="D18" s="2"/>
      <c r="E18" s="2"/>
      <c r="F18" s="2"/>
      <c r="G18" s="2"/>
      <c r="H18" s="2"/>
      <c r="I18" s="2"/>
    </row>
    <row r="24" spans="1:13" x14ac:dyDescent="0.25">
      <c r="J24" s="2"/>
      <c r="K24" s="2"/>
      <c r="L24" s="2"/>
      <c r="M24" s="2"/>
    </row>
  </sheetData>
  <sheetProtection formatCells="0" formatColumns="0" formatRows="0"/>
  <dataConsolidate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B19-30CF-4555-A5C4-D4AC33D8F7F6}">
  <sheetPr codeName="Sheet41"/>
  <dimension ref="A1:H1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8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25" width="9.28515625" customWidth="1"/>
  </cols>
  <sheetData>
    <row r="1" spans="1:8" x14ac:dyDescent="0.25">
      <c r="A1" s="20" t="s">
        <v>135</v>
      </c>
      <c r="B1" s="21"/>
      <c r="C1" s="21" t="s">
        <v>28</v>
      </c>
      <c r="D1" s="22"/>
      <c r="E1" s="21"/>
      <c r="F1" s="317" t="s">
        <v>169</v>
      </c>
      <c r="G1" s="318"/>
      <c r="H1" s="10"/>
    </row>
    <row r="2" spans="1:8" x14ac:dyDescent="0.25">
      <c r="A2" s="23" t="s">
        <v>136</v>
      </c>
      <c r="B2" s="24"/>
      <c r="C2" s="24" t="s">
        <v>199</v>
      </c>
      <c r="D2" s="24"/>
      <c r="E2" s="24"/>
      <c r="F2" s="24"/>
      <c r="G2" s="25"/>
      <c r="H2" s="10"/>
    </row>
    <row r="3" spans="1:8" x14ac:dyDescent="0.25">
      <c r="A3" s="23" t="s">
        <v>138</v>
      </c>
      <c r="B3" s="24"/>
      <c r="C3" s="24" t="s">
        <v>238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139</v>
      </c>
      <c r="B5" s="24"/>
      <c r="C5" s="24" t="s">
        <v>239</v>
      </c>
      <c r="D5" s="24"/>
      <c r="E5" s="24"/>
      <c r="F5" s="24"/>
      <c r="G5" s="25"/>
      <c r="H5" s="14"/>
    </row>
    <row r="6" spans="1:8" x14ac:dyDescent="0.25">
      <c r="A6" s="33"/>
      <c r="B6" s="319" t="s">
        <v>214</v>
      </c>
      <c r="C6" s="46" t="s">
        <v>237</v>
      </c>
      <c r="D6" s="46"/>
      <c r="E6" s="24"/>
      <c r="F6" s="24"/>
      <c r="G6" s="25"/>
      <c r="H6" s="14"/>
    </row>
    <row r="7" spans="1:8" ht="15" customHeight="1" x14ac:dyDescent="0.25">
      <c r="A7" s="33"/>
      <c r="B7" s="319"/>
      <c r="C7" s="53">
        <v>6</v>
      </c>
      <c r="D7" s="81">
        <v>1</v>
      </c>
      <c r="E7" s="24"/>
      <c r="F7" s="24"/>
      <c r="G7" s="25"/>
      <c r="H7" s="14"/>
    </row>
    <row r="8" spans="1:8" ht="15" customHeight="1" x14ac:dyDescent="0.25">
      <c r="A8" s="29"/>
      <c r="B8" s="319"/>
      <c r="C8" s="55">
        <v>2</v>
      </c>
      <c r="D8" s="89">
        <v>4</v>
      </c>
      <c r="E8" s="24"/>
      <c r="F8" s="24"/>
      <c r="G8" s="25"/>
      <c r="H8" s="14"/>
    </row>
    <row r="9" spans="1:8" x14ac:dyDescent="0.25">
      <c r="A9" s="29"/>
      <c r="B9" s="27"/>
      <c r="C9" s="24"/>
      <c r="D9" s="24"/>
      <c r="E9" s="24"/>
      <c r="F9" s="24"/>
      <c r="G9" s="25"/>
      <c r="H9" s="14"/>
    </row>
    <row r="10" spans="1:8" x14ac:dyDescent="0.25">
      <c r="A10" s="23" t="s">
        <v>159</v>
      </c>
      <c r="B10" s="27"/>
      <c r="C10" s="24" t="s">
        <v>240</v>
      </c>
      <c r="D10" s="24"/>
      <c r="E10" s="24"/>
      <c r="F10" s="24"/>
      <c r="G10" s="25"/>
      <c r="H10" s="14"/>
    </row>
    <row r="11" spans="1:8" ht="15.75" thickBot="1" x14ac:dyDescent="0.3">
      <c r="A11" s="90"/>
      <c r="B11" s="91"/>
      <c r="C11" s="42"/>
      <c r="D11" s="42"/>
      <c r="E11" s="42"/>
      <c r="F11" s="42"/>
      <c r="G11" s="43"/>
      <c r="H11" s="14"/>
    </row>
    <row r="12" spans="1:8" x14ac:dyDescent="0.25">
      <c r="A12" s="13"/>
      <c r="B12" s="13"/>
      <c r="H12" s="14"/>
    </row>
    <row r="13" spans="1:8" x14ac:dyDescent="0.25">
      <c r="A13" s="13"/>
      <c r="B13" s="13"/>
      <c r="H13" s="14"/>
    </row>
    <row r="14" spans="1:8" x14ac:dyDescent="0.25">
      <c r="A14" s="13"/>
      <c r="B14" s="13"/>
      <c r="H14" s="14"/>
    </row>
    <row r="15" spans="1:8" x14ac:dyDescent="0.25">
      <c r="H15" s="14"/>
    </row>
    <row r="16" spans="1:8" x14ac:dyDescent="0.25">
      <c r="H16" s="14"/>
    </row>
    <row r="17" spans="8:8" x14ac:dyDescent="0.25">
      <c r="H17" s="14"/>
    </row>
    <row r="18" spans="8:8" x14ac:dyDescent="0.25">
      <c r="H18" s="14"/>
    </row>
    <row r="19" spans="8:8" ht="15" customHeight="1" x14ac:dyDescent="0.25">
      <c r="H19" s="14"/>
    </row>
    <row r="20" spans="8:8" x14ac:dyDescent="0.25">
      <c r="H20" s="14"/>
    </row>
    <row r="21" spans="8:8" x14ac:dyDescent="0.25">
      <c r="H21" s="14"/>
    </row>
    <row r="22" spans="8:8" x14ac:dyDescent="0.25">
      <c r="H22" s="14"/>
    </row>
    <row r="23" spans="8:8" ht="15" customHeight="1" x14ac:dyDescent="0.25">
      <c r="H23" s="14"/>
    </row>
    <row r="24" spans="8:8" ht="15" customHeight="1" x14ac:dyDescent="0.25">
      <c r="H24" s="14"/>
    </row>
    <row r="25" spans="8:8" ht="15" customHeight="1" x14ac:dyDescent="0.25">
      <c r="H25" s="14"/>
    </row>
    <row r="26" spans="8:8" ht="15" customHeight="1" x14ac:dyDescent="0.25">
      <c r="H26" s="14"/>
    </row>
    <row r="27" spans="8:8" ht="15" customHeight="1" x14ac:dyDescent="0.25">
      <c r="H27" s="14"/>
    </row>
    <row r="28" spans="8:8" ht="15" customHeight="1" x14ac:dyDescent="0.25">
      <c r="H28" s="14"/>
    </row>
    <row r="29" spans="8:8" x14ac:dyDescent="0.25">
      <c r="H29" s="14"/>
    </row>
    <row r="30" spans="8:8" x14ac:dyDescent="0.25">
      <c r="H30" s="14"/>
    </row>
    <row r="31" spans="8:8" x14ac:dyDescent="0.25">
      <c r="H31" s="14"/>
    </row>
    <row r="32" spans="8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8:8" x14ac:dyDescent="0.25">
      <c r="H49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 t="s">
        <v>166</v>
      </c>
      <c r="B150" s="19" t="s">
        <v>166</v>
      </c>
      <c r="C150" s="19" t="s">
        <v>166</v>
      </c>
      <c r="D150" s="19" t="s">
        <v>166</v>
      </c>
      <c r="E150" s="19" t="s">
        <v>166</v>
      </c>
      <c r="F150" s="19" t="s">
        <v>166</v>
      </c>
      <c r="G150" s="19" t="s">
        <v>166</v>
      </c>
      <c r="H150" s="19"/>
    </row>
  </sheetData>
  <mergeCells count="2">
    <mergeCell ref="B6:B8"/>
    <mergeCell ref="F1:G1"/>
  </mergeCells>
  <hyperlinks>
    <hyperlink ref="F1" location="TOC!A1" display="Return to TOC" xr:uid="{6BA42B58-85DF-485C-B3B7-199C411EBB9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E7B6-22DB-4B66-A0B5-4829941D3E70}">
  <sheetPr codeName="Sheet105"/>
  <dimension ref="A1:AA52"/>
  <sheetViews>
    <sheetView zoomScaleNormal="100" workbookViewId="0">
      <selection activeCell="J1" sqref="J1:K1"/>
    </sheetView>
  </sheetViews>
  <sheetFormatPr defaultColWidth="9.140625" defaultRowHeight="15" x14ac:dyDescent="0.25"/>
  <cols>
    <col min="1" max="1" width="10.7109375" customWidth="1"/>
    <col min="2" max="2" width="4.7109375" customWidth="1"/>
    <col min="3" max="3" width="10.140625" customWidth="1"/>
    <col min="4" max="4" width="9.85546875" bestFit="1" customWidth="1"/>
    <col min="5" max="5" width="6.42578125" customWidth="1"/>
    <col min="6" max="6" width="9.85546875" bestFit="1" customWidth="1"/>
    <col min="7" max="7" width="9.28515625" customWidth="1"/>
    <col min="8" max="8" width="9.85546875" bestFit="1" customWidth="1"/>
    <col min="9" max="10" width="9.140625" customWidth="1"/>
    <col min="11" max="11" width="13.140625" customWidth="1"/>
    <col min="12" max="12" width="2.7109375" customWidth="1"/>
    <col min="13" max="21" width="9.140625" customWidth="1"/>
    <col min="23" max="23" width="9.140625" customWidth="1"/>
    <col min="26" max="26" width="9.140625" customWidth="1"/>
  </cols>
  <sheetData>
    <row r="1" spans="1:27" x14ac:dyDescent="0.25">
      <c r="A1" s="20" t="s">
        <v>135</v>
      </c>
      <c r="B1" s="21"/>
      <c r="C1" s="21" t="s">
        <v>28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  <c r="M1" s="12" t="s">
        <v>786</v>
      </c>
      <c r="AA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138</v>
      </c>
      <c r="B3" s="24"/>
      <c r="C3" s="24" t="s">
        <v>787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27" ht="15" customHeight="1" x14ac:dyDescent="0.25">
      <c r="A5" s="29" t="s">
        <v>139</v>
      </c>
      <c r="B5" s="24"/>
      <c r="C5" s="24" t="s">
        <v>788</v>
      </c>
      <c r="D5" s="24"/>
      <c r="E5" s="24"/>
      <c r="F5" s="24"/>
      <c r="G5" s="24"/>
      <c r="H5" s="24"/>
      <c r="I5" s="24"/>
      <c r="J5" s="24"/>
      <c r="K5" s="28"/>
      <c r="L5" s="14"/>
    </row>
    <row r="6" spans="1:27" x14ac:dyDescent="0.25">
      <c r="A6" s="33"/>
      <c r="B6" s="24"/>
      <c r="C6" s="24" t="s">
        <v>789</v>
      </c>
      <c r="D6" s="24"/>
      <c r="E6" s="24"/>
      <c r="F6" s="24"/>
      <c r="G6" s="24"/>
      <c r="H6" s="24"/>
      <c r="I6" s="24"/>
      <c r="J6" s="24"/>
      <c r="K6" s="28"/>
      <c r="L6" s="14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</row>
    <row r="8" spans="1:27" ht="15" customHeight="1" x14ac:dyDescent="0.25">
      <c r="A8" s="29"/>
      <c r="B8" s="27"/>
      <c r="C8" s="45" t="s">
        <v>790</v>
      </c>
      <c r="D8" s="46"/>
      <c r="E8" s="24"/>
      <c r="F8" s="45" t="s">
        <v>791</v>
      </c>
      <c r="G8" s="46"/>
      <c r="H8" s="24"/>
      <c r="I8" s="24"/>
      <c r="J8" s="24"/>
      <c r="K8" s="28"/>
      <c r="L8" s="14"/>
    </row>
    <row r="9" spans="1:27" x14ac:dyDescent="0.25">
      <c r="A9" s="29"/>
      <c r="B9" s="27"/>
      <c r="C9" s="222">
        <v>0.2187350507590321</v>
      </c>
      <c r="D9" s="224">
        <v>0.74024989178813294</v>
      </c>
      <c r="E9" s="24"/>
      <c r="F9" s="236" t="b">
        <v>0</v>
      </c>
      <c r="G9" s="31" t="b">
        <v>1</v>
      </c>
      <c r="H9" s="24"/>
      <c r="I9" s="24"/>
      <c r="J9" s="24"/>
      <c r="K9" s="28"/>
      <c r="L9" s="14"/>
    </row>
    <row r="10" spans="1:27" x14ac:dyDescent="0.25">
      <c r="A10" s="26"/>
      <c r="B10" s="27"/>
      <c r="C10" s="225">
        <v>0.34229241589107373</v>
      </c>
      <c r="D10" s="59">
        <v>8.0351829701715394E-2</v>
      </c>
      <c r="E10" s="24"/>
      <c r="F10" s="239" t="b">
        <v>0</v>
      </c>
      <c r="G10" s="34" t="b">
        <v>0</v>
      </c>
      <c r="H10" s="24"/>
      <c r="I10" s="24"/>
      <c r="J10" s="24"/>
      <c r="K10" s="28"/>
      <c r="L10" s="14"/>
    </row>
    <row r="11" spans="1:27" x14ac:dyDescent="0.25">
      <c r="A11" s="26"/>
      <c r="B11" s="27"/>
      <c r="C11" s="225">
        <v>0.85965621520820568</v>
      </c>
      <c r="D11" s="59">
        <v>0.79778626311239886</v>
      </c>
      <c r="E11" s="24"/>
      <c r="F11" s="239" t="b">
        <v>1</v>
      </c>
      <c r="G11" s="34" t="b">
        <v>1</v>
      </c>
      <c r="H11" s="24"/>
      <c r="I11" s="24"/>
      <c r="J11" s="24"/>
      <c r="K11" s="28"/>
      <c r="L11" s="14"/>
    </row>
    <row r="12" spans="1:27" x14ac:dyDescent="0.25">
      <c r="A12" s="26"/>
      <c r="B12" s="27"/>
      <c r="C12" s="225">
        <v>0.42853014377381016</v>
      </c>
      <c r="D12" s="59">
        <v>8.5612449173173899E-2</v>
      </c>
      <c r="E12" s="24"/>
      <c r="F12" s="239" t="b">
        <v>1</v>
      </c>
      <c r="G12" s="34" t="b">
        <v>0</v>
      </c>
      <c r="H12" s="24"/>
      <c r="I12" s="24"/>
      <c r="J12" s="24"/>
      <c r="K12" s="28"/>
      <c r="L12" s="14"/>
    </row>
    <row r="13" spans="1:27" x14ac:dyDescent="0.25">
      <c r="A13" s="26"/>
      <c r="B13" s="27"/>
      <c r="C13" s="225">
        <v>0.80329196205342057</v>
      </c>
      <c r="D13" s="59">
        <v>2.2579695125481081E-2</v>
      </c>
      <c r="E13" s="24"/>
      <c r="F13" s="239" t="b">
        <v>1</v>
      </c>
      <c r="G13" s="34" t="b">
        <v>0</v>
      </c>
      <c r="H13" s="24"/>
      <c r="I13" s="24"/>
      <c r="J13" s="24"/>
      <c r="K13" s="28"/>
      <c r="L13" s="14"/>
    </row>
    <row r="14" spans="1:27" x14ac:dyDescent="0.25">
      <c r="A14" s="26"/>
      <c r="B14" s="27"/>
      <c r="C14" s="225">
        <v>0.63391689623235137</v>
      </c>
      <c r="D14" s="59">
        <v>0.95968743769709719</v>
      </c>
      <c r="E14" s="24"/>
      <c r="F14" s="239" t="b">
        <v>1</v>
      </c>
      <c r="G14" s="34" t="b">
        <v>1</v>
      </c>
      <c r="H14" s="24"/>
      <c r="I14" s="24"/>
      <c r="J14" s="24"/>
      <c r="K14" s="28"/>
      <c r="L14" s="14"/>
    </row>
    <row r="15" spans="1:27" x14ac:dyDescent="0.25">
      <c r="A15" s="33"/>
      <c r="B15" s="24"/>
      <c r="C15" s="225">
        <v>0.43243142476242324</v>
      </c>
      <c r="D15" s="59">
        <v>0.32472385963650607</v>
      </c>
      <c r="E15" s="24"/>
      <c r="F15" s="239" t="b">
        <v>0</v>
      </c>
      <c r="G15" s="34" t="b">
        <v>0</v>
      </c>
      <c r="H15" s="24"/>
      <c r="I15" s="24"/>
      <c r="J15" s="24"/>
      <c r="K15" s="28"/>
      <c r="L15" s="14"/>
    </row>
    <row r="16" spans="1:27" x14ac:dyDescent="0.25">
      <c r="A16" s="33"/>
      <c r="B16" s="24"/>
      <c r="C16" s="225">
        <v>0.2840920347430903</v>
      </c>
      <c r="D16" s="59">
        <v>0.99380901313041747</v>
      </c>
      <c r="E16" s="24"/>
      <c r="F16" s="239" t="b">
        <v>0</v>
      </c>
      <c r="G16" s="34" t="b">
        <v>1</v>
      </c>
      <c r="H16" s="24"/>
      <c r="I16" s="24"/>
      <c r="J16" s="24"/>
      <c r="K16" s="28"/>
      <c r="L16" s="14"/>
    </row>
    <row r="17" spans="1:12" x14ac:dyDescent="0.25">
      <c r="A17" s="33"/>
      <c r="B17" s="24"/>
      <c r="C17" s="225">
        <v>0.88753578761916063</v>
      </c>
      <c r="D17" s="59">
        <v>0.38417310977715846</v>
      </c>
      <c r="E17" s="24"/>
      <c r="F17" s="239" t="b">
        <v>1</v>
      </c>
      <c r="G17" s="34" t="b">
        <v>0</v>
      </c>
      <c r="H17" s="24"/>
      <c r="I17" s="24"/>
      <c r="J17" s="24"/>
      <c r="K17" s="28"/>
      <c r="L17" s="14"/>
    </row>
    <row r="18" spans="1:12" x14ac:dyDescent="0.25">
      <c r="A18" s="33"/>
      <c r="B18" s="24"/>
      <c r="C18" s="225">
        <v>0.11003927444905137</v>
      </c>
      <c r="D18" s="59">
        <v>0.94342401952591903</v>
      </c>
      <c r="E18" s="24"/>
      <c r="F18" s="239" t="b">
        <v>0</v>
      </c>
      <c r="G18" s="34" t="b">
        <v>1</v>
      </c>
      <c r="H18" s="24"/>
      <c r="I18" s="24"/>
      <c r="J18" s="24"/>
      <c r="K18" s="28"/>
      <c r="L18" s="14"/>
    </row>
    <row r="19" spans="1:12" ht="15" customHeight="1" x14ac:dyDescent="0.25">
      <c r="A19" s="33"/>
      <c r="B19" s="24"/>
      <c r="C19" s="225">
        <v>0.77223947881456656</v>
      </c>
      <c r="D19" s="59">
        <v>0.42140601247407194</v>
      </c>
      <c r="E19" s="24"/>
      <c r="F19" s="239" t="b">
        <v>1</v>
      </c>
      <c r="G19" s="34" t="b">
        <v>0</v>
      </c>
      <c r="H19" s="24"/>
      <c r="I19" s="24"/>
      <c r="J19" s="24"/>
      <c r="K19" s="28"/>
      <c r="L19" s="14"/>
    </row>
    <row r="20" spans="1:12" x14ac:dyDescent="0.25">
      <c r="A20" s="33"/>
      <c r="B20" s="24"/>
      <c r="C20" s="225">
        <v>0.69540075650959576</v>
      </c>
      <c r="D20" s="59">
        <v>0.39125070923061467</v>
      </c>
      <c r="E20" s="24"/>
      <c r="F20" s="239" t="b">
        <v>1</v>
      </c>
      <c r="G20" s="34" t="b">
        <v>1</v>
      </c>
      <c r="H20" s="24"/>
      <c r="I20" s="24"/>
      <c r="J20" s="24"/>
      <c r="K20" s="28"/>
      <c r="L20" s="14"/>
    </row>
    <row r="21" spans="1:12" x14ac:dyDescent="0.25">
      <c r="A21" s="33"/>
      <c r="B21" s="24"/>
      <c r="C21" s="225">
        <v>0.31813475328083007</v>
      </c>
      <c r="D21" s="59">
        <v>0.42395243153309836</v>
      </c>
      <c r="E21" s="24"/>
      <c r="F21" s="239" t="b">
        <v>0</v>
      </c>
      <c r="G21" s="34" t="b">
        <v>0</v>
      </c>
      <c r="H21" s="24"/>
      <c r="I21" s="24"/>
      <c r="J21" s="24"/>
      <c r="K21" s="28"/>
      <c r="L21" s="14"/>
    </row>
    <row r="22" spans="1:12" x14ac:dyDescent="0.25">
      <c r="A22" s="33"/>
      <c r="B22" s="24"/>
      <c r="C22" s="225">
        <v>0.3750354308958731</v>
      </c>
      <c r="D22" s="59">
        <v>0.40491667908006057</v>
      </c>
      <c r="E22" s="24"/>
      <c r="F22" s="239" t="b">
        <v>1</v>
      </c>
      <c r="G22" s="34" t="b">
        <v>0</v>
      </c>
      <c r="H22" s="24"/>
      <c r="I22" s="24"/>
      <c r="J22" s="24"/>
      <c r="K22" s="25"/>
      <c r="L22" s="14"/>
    </row>
    <row r="23" spans="1:12" ht="15" customHeight="1" x14ac:dyDescent="0.25">
      <c r="A23" s="33"/>
      <c r="B23" s="24"/>
      <c r="C23" s="225">
        <v>0.52078324539451226</v>
      </c>
      <c r="D23" s="59">
        <v>0.83003485941277189</v>
      </c>
      <c r="E23" s="24"/>
      <c r="F23" s="239" t="b">
        <v>1</v>
      </c>
      <c r="G23" s="34" t="b">
        <v>1</v>
      </c>
      <c r="H23" s="24"/>
      <c r="I23" s="24"/>
      <c r="J23" s="24"/>
      <c r="K23" s="25"/>
      <c r="L23" s="14"/>
    </row>
    <row r="24" spans="1:12" ht="15" customHeight="1" x14ac:dyDescent="0.25">
      <c r="A24" s="33"/>
      <c r="B24" s="24"/>
      <c r="C24" s="225">
        <v>0.96250041699411282</v>
      </c>
      <c r="D24" s="59">
        <v>0.65176197607240349</v>
      </c>
      <c r="E24" s="24"/>
      <c r="F24" s="239" t="b">
        <v>1</v>
      </c>
      <c r="G24" s="34" t="b">
        <v>1</v>
      </c>
      <c r="H24" s="24"/>
      <c r="I24" s="24"/>
      <c r="J24" s="24"/>
      <c r="K24" s="25"/>
      <c r="L24" s="14"/>
    </row>
    <row r="25" spans="1:12" ht="15" customHeight="1" x14ac:dyDescent="0.25">
      <c r="A25" s="33"/>
      <c r="B25" s="24"/>
      <c r="C25" s="225">
        <v>0.32889408672410636</v>
      </c>
      <c r="D25" s="59">
        <v>0.48947870942662375</v>
      </c>
      <c r="E25" s="24"/>
      <c r="F25" s="239" t="b">
        <v>0</v>
      </c>
      <c r="G25" s="34" t="b">
        <v>1</v>
      </c>
      <c r="H25" s="24"/>
      <c r="I25" s="24"/>
      <c r="J25" s="24"/>
      <c r="K25" s="25"/>
      <c r="L25" s="14"/>
    </row>
    <row r="26" spans="1:12" ht="15" customHeight="1" x14ac:dyDescent="0.25">
      <c r="A26" s="33"/>
      <c r="B26" s="24"/>
      <c r="C26" s="225">
        <v>0.52388261497852906</v>
      </c>
      <c r="D26" s="59">
        <v>0.26394892468832987</v>
      </c>
      <c r="E26" s="24"/>
      <c r="F26" s="239" t="b">
        <v>0</v>
      </c>
      <c r="G26" s="34" t="b">
        <v>1</v>
      </c>
      <c r="H26" s="24"/>
      <c r="I26" s="24"/>
      <c r="J26" s="24"/>
      <c r="K26" s="25"/>
      <c r="L26" s="14"/>
    </row>
    <row r="27" spans="1:12" ht="15" customHeight="1" x14ac:dyDescent="0.25">
      <c r="A27" s="33"/>
      <c r="B27" s="24"/>
      <c r="C27" s="225">
        <v>0.496403216657749</v>
      </c>
      <c r="D27" s="59">
        <v>0.38422590805327161</v>
      </c>
      <c r="E27" s="24"/>
      <c r="F27" s="239" t="b">
        <v>0</v>
      </c>
      <c r="G27" s="34" t="b">
        <v>0</v>
      </c>
      <c r="H27" s="24"/>
      <c r="I27" s="24"/>
      <c r="J27" s="24"/>
      <c r="K27" s="25"/>
      <c r="L27" s="14"/>
    </row>
    <row r="28" spans="1:12" ht="15" customHeight="1" x14ac:dyDescent="0.25">
      <c r="A28" s="33"/>
      <c r="B28" s="24"/>
      <c r="C28" s="225">
        <v>7.2428656515987067E-2</v>
      </c>
      <c r="D28" s="59">
        <v>0.78997756221310544</v>
      </c>
      <c r="E28" s="24"/>
      <c r="F28" s="239" t="b">
        <v>0</v>
      </c>
      <c r="G28" s="34" t="b">
        <v>1</v>
      </c>
      <c r="H28" s="24"/>
      <c r="I28" s="24"/>
      <c r="J28" s="24"/>
      <c r="K28" s="25"/>
      <c r="L28" s="14"/>
    </row>
    <row r="29" spans="1:12" x14ac:dyDescent="0.25">
      <c r="A29" s="33"/>
      <c r="B29" s="24"/>
      <c r="C29" s="225">
        <v>0.32840081870161786</v>
      </c>
      <c r="D29" s="59">
        <v>0.5227385831093545</v>
      </c>
      <c r="E29" s="24"/>
      <c r="F29" s="239" t="b">
        <v>0</v>
      </c>
      <c r="G29" s="34" t="b">
        <v>0</v>
      </c>
      <c r="H29" s="24"/>
      <c r="I29" s="24"/>
      <c r="J29" s="24"/>
      <c r="K29" s="25"/>
      <c r="L29" s="14"/>
    </row>
    <row r="30" spans="1:12" x14ac:dyDescent="0.25">
      <c r="A30" s="33"/>
      <c r="B30" s="24"/>
      <c r="C30" s="225">
        <v>0.19853762067243641</v>
      </c>
      <c r="D30" s="59">
        <v>0.44795596152492789</v>
      </c>
      <c r="E30" s="24"/>
      <c r="F30" s="239" t="b">
        <v>0</v>
      </c>
      <c r="G30" s="34" t="b">
        <v>0</v>
      </c>
      <c r="H30" s="24"/>
      <c r="I30" s="24"/>
      <c r="J30" s="24"/>
      <c r="K30" s="25"/>
      <c r="L30" s="14"/>
    </row>
    <row r="31" spans="1:12" x14ac:dyDescent="0.25">
      <c r="A31" s="33"/>
      <c r="B31" s="24"/>
      <c r="C31" s="225">
        <v>0.63965231908718989</v>
      </c>
      <c r="D31" s="59">
        <v>0.67295325822173524</v>
      </c>
      <c r="E31" s="24"/>
      <c r="F31" s="239" t="b">
        <v>0</v>
      </c>
      <c r="G31" s="34" t="b">
        <v>0</v>
      </c>
      <c r="H31" s="24"/>
      <c r="I31" s="24"/>
      <c r="J31" s="24"/>
      <c r="K31" s="25"/>
      <c r="L31" s="14"/>
    </row>
    <row r="32" spans="1:12" x14ac:dyDescent="0.25">
      <c r="A32" s="33"/>
      <c r="B32" s="24"/>
      <c r="C32" s="225">
        <v>0.55294991990443554</v>
      </c>
      <c r="D32" s="59">
        <v>0.55424160946708212</v>
      </c>
      <c r="E32" s="24"/>
      <c r="F32" s="239" t="b">
        <v>1</v>
      </c>
      <c r="G32" s="34" t="b">
        <v>1</v>
      </c>
      <c r="H32" s="24"/>
      <c r="I32" s="24"/>
      <c r="J32" s="24"/>
      <c r="K32" s="28"/>
      <c r="L32" s="14"/>
    </row>
    <row r="33" spans="1:12" x14ac:dyDescent="0.25">
      <c r="A33" s="33"/>
      <c r="B33" s="24"/>
      <c r="C33" s="226">
        <v>0.13882465928470977</v>
      </c>
      <c r="D33" s="60">
        <v>0.16391794520777003</v>
      </c>
      <c r="E33" s="24"/>
      <c r="F33" s="238" t="b">
        <v>0</v>
      </c>
      <c r="G33" s="35" t="b">
        <v>0</v>
      </c>
      <c r="H33" s="24"/>
      <c r="I33" s="24"/>
      <c r="J33" s="24"/>
      <c r="K33" s="28"/>
      <c r="L33" s="14"/>
    </row>
    <row r="34" spans="1:12" x14ac:dyDescent="0.25">
      <c r="A34" s="33"/>
      <c r="B34" s="24"/>
      <c r="C34" s="24"/>
      <c r="D34" s="24"/>
      <c r="E34" s="24"/>
      <c r="F34" s="24"/>
      <c r="G34" s="24"/>
      <c r="H34" s="24"/>
      <c r="I34" s="24"/>
      <c r="J34" s="24"/>
      <c r="K34" s="28"/>
      <c r="L34" s="14"/>
    </row>
    <row r="35" spans="1:12" x14ac:dyDescent="0.25">
      <c r="A35" s="33"/>
      <c r="B35" s="24"/>
      <c r="C35" s="24" t="s">
        <v>792</v>
      </c>
      <c r="D35" s="24"/>
      <c r="E35" s="24"/>
      <c r="F35" s="24"/>
      <c r="G35" s="24"/>
      <c r="H35" s="24"/>
      <c r="I35" s="24"/>
      <c r="J35" s="24"/>
      <c r="K35" s="28"/>
      <c r="L35" s="14"/>
    </row>
    <row r="36" spans="1:12" x14ac:dyDescent="0.25">
      <c r="A36" s="33"/>
      <c r="B36" s="24"/>
      <c r="C36" s="24"/>
      <c r="D36" s="24"/>
      <c r="E36" s="24"/>
      <c r="F36" s="24"/>
      <c r="G36" s="24"/>
      <c r="H36" s="24"/>
      <c r="I36" s="24"/>
      <c r="J36" s="24"/>
      <c r="K36" s="28"/>
      <c r="L36" s="14"/>
    </row>
    <row r="37" spans="1:12" x14ac:dyDescent="0.25">
      <c r="A37" s="23" t="s">
        <v>159</v>
      </c>
      <c r="B37" s="24"/>
      <c r="C37" s="24" t="s">
        <v>787</v>
      </c>
      <c r="D37" s="24"/>
      <c r="E37" s="24"/>
      <c r="F37" s="24"/>
      <c r="G37" s="24"/>
      <c r="H37" s="24"/>
      <c r="I37" s="24"/>
      <c r="J37" s="24"/>
      <c r="K37" s="28"/>
      <c r="L37" s="14"/>
    </row>
    <row r="38" spans="1:12" ht="15.75" thickBot="1" x14ac:dyDescent="0.3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58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:27" x14ac:dyDescent="0.25">
      <c r="L49" s="14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27" x14ac:dyDescent="0.25">
      <c r="L51" s="14"/>
    </row>
    <row r="52" spans="1:27" x14ac:dyDescent="0.25">
      <c r="L52" s="14"/>
      <c r="AA52" s="14"/>
    </row>
  </sheetData>
  <mergeCells count="1">
    <mergeCell ref="J1:K1"/>
  </mergeCells>
  <hyperlinks>
    <hyperlink ref="J1" location="TOC!A1" display="Return to TOC" xr:uid="{40EA84E6-8198-428D-9822-39A017AB051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53D5-5EDB-4749-8E56-0628BD558921}">
  <sheetPr codeName="Sheet17"/>
  <dimension ref="A1:Z51"/>
  <sheetViews>
    <sheetView zoomScaleNormal="100" workbookViewId="0">
      <selection activeCell="J1" sqref="J1:K1"/>
    </sheetView>
  </sheetViews>
  <sheetFormatPr defaultColWidth="9.140625" defaultRowHeight="15" x14ac:dyDescent="0.25"/>
  <cols>
    <col min="1" max="1" width="10.7109375" customWidth="1"/>
    <col min="2" max="2" width="4.7109375" customWidth="1"/>
    <col min="3" max="3" width="11.28515625" customWidth="1"/>
    <col min="4" max="4" width="10.5703125" bestFit="1" customWidth="1"/>
    <col min="5" max="7" width="9.140625" customWidth="1"/>
    <col min="9" max="9" width="9.140625" customWidth="1"/>
    <col min="10" max="10" width="10.85546875" customWidth="1"/>
    <col min="11" max="11" width="12.140625" customWidth="1"/>
    <col min="12" max="12" width="2.7109375" customWidth="1"/>
    <col min="13" max="21" width="9.140625" customWidth="1"/>
    <col min="23" max="23" width="9.140625" customWidth="1"/>
  </cols>
  <sheetData>
    <row r="1" spans="1:26" x14ac:dyDescent="0.25">
      <c r="A1" s="20" t="s">
        <v>135</v>
      </c>
      <c r="B1" s="21"/>
      <c r="C1" s="21" t="s">
        <v>783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  <c r="M1" s="12" t="s">
        <v>786</v>
      </c>
      <c r="Z1" s="10"/>
    </row>
    <row r="2" spans="1:26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5"/>
      <c r="L2" s="10"/>
    </row>
    <row r="3" spans="1:26" x14ac:dyDescent="0.25">
      <c r="A3" s="23" t="s">
        <v>138</v>
      </c>
      <c r="B3" s="24"/>
      <c r="C3" s="24" t="s">
        <v>793</v>
      </c>
      <c r="D3" s="24"/>
      <c r="E3" s="24"/>
      <c r="F3" s="24"/>
      <c r="G3" s="24"/>
      <c r="H3" s="24"/>
      <c r="I3" s="24"/>
      <c r="J3" s="24"/>
      <c r="K3" s="25"/>
      <c r="L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26" ht="15" customHeight="1" x14ac:dyDescent="0.25">
      <c r="A5" s="29" t="s">
        <v>139</v>
      </c>
      <c r="B5" s="24"/>
      <c r="C5" s="24" t="s">
        <v>794</v>
      </c>
      <c r="D5" s="24"/>
      <c r="E5" s="24"/>
      <c r="F5" s="24"/>
      <c r="G5" s="24"/>
      <c r="H5" s="24"/>
      <c r="I5" s="24"/>
      <c r="J5" s="24"/>
      <c r="K5" s="28"/>
      <c r="L5" s="14"/>
    </row>
    <row r="6" spans="1:26" x14ac:dyDescent="0.25">
      <c r="A6" s="33"/>
      <c r="B6" s="24"/>
      <c r="C6" s="312" t="s">
        <v>795</v>
      </c>
      <c r="D6" s="24"/>
      <c r="E6" s="24"/>
      <c r="F6" s="24"/>
      <c r="G6" s="24"/>
      <c r="H6" s="24"/>
      <c r="I6" s="24"/>
      <c r="J6" s="24"/>
      <c r="K6" s="28"/>
      <c r="L6" s="14"/>
    </row>
    <row r="7" spans="1:26" ht="15" customHeight="1" x14ac:dyDescent="0.25">
      <c r="A7" s="33"/>
      <c r="B7" s="24"/>
      <c r="C7" s="313" t="s">
        <v>796</v>
      </c>
      <c r="D7" s="24"/>
      <c r="E7" s="24"/>
      <c r="F7" s="24"/>
      <c r="G7" s="24"/>
      <c r="H7" s="24"/>
      <c r="I7" s="24"/>
      <c r="J7" s="24"/>
      <c r="K7" s="28"/>
      <c r="L7" s="14"/>
    </row>
    <row r="8" spans="1:26" ht="15" customHeight="1" x14ac:dyDescent="0.25">
      <c r="A8" s="29"/>
      <c r="B8" s="27"/>
      <c r="C8" s="312" t="s">
        <v>797</v>
      </c>
      <c r="D8" s="24"/>
      <c r="E8" s="24"/>
      <c r="F8" s="24"/>
      <c r="G8" s="24"/>
      <c r="H8" s="24"/>
      <c r="I8" s="24"/>
      <c r="J8" s="24"/>
      <c r="K8" s="28"/>
      <c r="L8" s="14"/>
    </row>
    <row r="9" spans="1:26" x14ac:dyDescent="0.25">
      <c r="A9" s="29"/>
      <c r="B9" s="27"/>
      <c r="C9" s="24" t="s">
        <v>798</v>
      </c>
      <c r="D9" s="24"/>
      <c r="E9" s="24"/>
      <c r="F9" s="24"/>
      <c r="G9" s="24"/>
      <c r="H9" s="24"/>
      <c r="I9" s="24"/>
      <c r="J9" s="24"/>
      <c r="K9" s="28"/>
      <c r="L9" s="14"/>
    </row>
    <row r="10" spans="1:26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</row>
    <row r="11" spans="1:26" x14ac:dyDescent="0.25">
      <c r="A11" s="26"/>
      <c r="B11" s="27"/>
      <c r="C11" s="24" t="s">
        <v>799</v>
      </c>
      <c r="D11" s="24"/>
      <c r="E11" s="24"/>
      <c r="F11" s="24"/>
      <c r="G11" s="24"/>
      <c r="H11" s="24"/>
      <c r="I11" s="24"/>
      <c r="J11" s="24"/>
      <c r="K11" s="28"/>
      <c r="L11" s="14"/>
    </row>
    <row r="12" spans="1:26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8"/>
      <c r="L12" s="14"/>
    </row>
    <row r="13" spans="1:26" x14ac:dyDescent="0.25">
      <c r="A13" s="26"/>
      <c r="B13" s="27"/>
      <c r="C13" s="24" t="s">
        <v>800</v>
      </c>
      <c r="D13" s="24"/>
      <c r="E13" s="24"/>
      <c r="F13" s="24"/>
      <c r="G13" s="24"/>
      <c r="H13" s="24"/>
      <c r="I13" s="24"/>
      <c r="J13" s="24"/>
      <c r="K13" s="28"/>
      <c r="L13" s="14"/>
    </row>
    <row r="14" spans="1:26" x14ac:dyDescent="0.25">
      <c r="A14" s="26"/>
      <c r="B14" s="27"/>
      <c r="C14" s="123"/>
      <c r="D14" s="123"/>
      <c r="E14" s="145" t="s">
        <v>801</v>
      </c>
      <c r="F14" s="24"/>
      <c r="G14" s="24"/>
      <c r="H14" s="24"/>
      <c r="I14" s="24"/>
      <c r="J14" s="24"/>
      <c r="K14" s="28"/>
      <c r="L14" s="14"/>
    </row>
    <row r="15" spans="1:26" x14ac:dyDescent="0.25">
      <c r="A15" s="33"/>
      <c r="B15" s="24"/>
      <c r="C15" s="24" t="s">
        <v>802</v>
      </c>
      <c r="D15" s="24"/>
      <c r="E15" s="86">
        <v>4.6050000000000004</v>
      </c>
      <c r="F15" s="24"/>
      <c r="G15" s="24"/>
      <c r="H15" s="24"/>
      <c r="I15" s="24"/>
      <c r="J15" s="24"/>
      <c r="K15" s="28"/>
      <c r="L15" s="14"/>
    </row>
    <row r="16" spans="1:26" x14ac:dyDescent="0.25">
      <c r="A16" s="33"/>
      <c r="B16" s="24"/>
      <c r="C16" s="312" t="s">
        <v>803</v>
      </c>
      <c r="D16" s="24"/>
      <c r="E16" s="193">
        <v>0.01</v>
      </c>
      <c r="F16" s="24"/>
      <c r="G16" s="24"/>
      <c r="H16" s="24"/>
      <c r="I16" s="24"/>
      <c r="J16" s="24"/>
      <c r="K16" s="28"/>
      <c r="L16" s="14"/>
    </row>
    <row r="17" spans="1:12" x14ac:dyDescent="0.25">
      <c r="A17" s="33"/>
      <c r="B17" s="24"/>
      <c r="C17" s="312" t="s">
        <v>804</v>
      </c>
      <c r="D17" s="24"/>
      <c r="E17" s="86">
        <v>0.182</v>
      </c>
      <c r="F17" s="24"/>
      <c r="G17" s="24"/>
      <c r="H17" s="24"/>
      <c r="I17" s="24"/>
      <c r="J17" s="24"/>
      <c r="K17" s="28"/>
      <c r="L17" s="14"/>
    </row>
    <row r="18" spans="1:12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4"/>
      <c r="K18" s="28"/>
      <c r="L18" s="14"/>
    </row>
    <row r="19" spans="1:12" ht="15" customHeight="1" x14ac:dyDescent="0.25">
      <c r="A19" s="33"/>
      <c r="B19" s="24"/>
      <c r="C19" s="24" t="s">
        <v>805</v>
      </c>
      <c r="D19" s="24"/>
      <c r="E19" s="24"/>
      <c r="F19" s="24"/>
      <c r="G19" s="24"/>
      <c r="H19" s="24"/>
      <c r="I19" s="24"/>
      <c r="J19" s="24"/>
      <c r="K19" s="28"/>
      <c r="L19" s="14"/>
    </row>
    <row r="20" spans="1:12" x14ac:dyDescent="0.25">
      <c r="A20" s="33"/>
      <c r="B20" s="24"/>
      <c r="C20" s="24"/>
      <c r="D20" s="24"/>
      <c r="E20" s="24"/>
      <c r="F20" s="24"/>
      <c r="G20" s="24"/>
      <c r="H20" s="24"/>
      <c r="I20" s="24"/>
      <c r="J20" s="24"/>
      <c r="K20" s="28"/>
      <c r="L20" s="14"/>
    </row>
    <row r="21" spans="1:12" x14ac:dyDescent="0.25">
      <c r="A21" s="33"/>
      <c r="B21" s="24"/>
      <c r="C21" s="24" t="s">
        <v>806</v>
      </c>
      <c r="D21" s="24"/>
      <c r="E21" s="24"/>
      <c r="F21" s="24"/>
      <c r="G21" s="24"/>
      <c r="H21" s="24"/>
      <c r="I21" s="24"/>
      <c r="J21" s="24"/>
      <c r="K21" s="28"/>
      <c r="L21" s="14"/>
    </row>
    <row r="22" spans="1:12" x14ac:dyDescent="0.25">
      <c r="A22" s="33"/>
      <c r="B22" s="24"/>
      <c r="C22" s="24" t="s">
        <v>807</v>
      </c>
      <c r="D22" s="24"/>
      <c r="E22" s="24"/>
      <c r="F22" s="24"/>
      <c r="G22" s="24"/>
      <c r="H22" s="24"/>
      <c r="I22" s="24"/>
      <c r="J22" s="24"/>
      <c r="K22" s="28"/>
      <c r="L22" s="14"/>
    </row>
    <row r="23" spans="1:12" ht="15" customHeight="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4"/>
      <c r="K23" s="28"/>
      <c r="L23" s="14"/>
    </row>
    <row r="24" spans="1:12" ht="15" customHeight="1" x14ac:dyDescent="0.25">
      <c r="A24" s="33"/>
      <c r="B24" s="24"/>
      <c r="C24" s="53"/>
      <c r="D24" s="81" t="s">
        <v>808</v>
      </c>
      <c r="E24" s="24"/>
      <c r="F24" s="24"/>
      <c r="G24" s="24"/>
      <c r="H24" s="24"/>
      <c r="I24" s="24"/>
      <c r="J24" s="24"/>
      <c r="K24" s="28"/>
      <c r="L24" s="14"/>
    </row>
    <row r="25" spans="1:12" ht="15" customHeight="1" x14ac:dyDescent="0.25">
      <c r="A25" s="33"/>
      <c r="B25" s="24"/>
      <c r="C25" s="55" t="s">
        <v>192</v>
      </c>
      <c r="D25" s="89" t="s">
        <v>809</v>
      </c>
      <c r="E25" s="24"/>
      <c r="F25" s="24"/>
      <c r="G25" s="24"/>
      <c r="H25" s="24"/>
      <c r="I25" s="24"/>
      <c r="J25" s="24"/>
      <c r="K25" s="28"/>
      <c r="L25" s="14"/>
    </row>
    <row r="26" spans="1:12" ht="15" customHeight="1" x14ac:dyDescent="0.25">
      <c r="A26" s="33"/>
      <c r="B26" s="24"/>
      <c r="C26" s="314">
        <v>500</v>
      </c>
      <c r="D26" s="308">
        <v>0.15</v>
      </c>
      <c r="E26" s="24"/>
      <c r="F26" s="24"/>
      <c r="G26" s="24"/>
      <c r="H26" s="24"/>
      <c r="I26" s="24"/>
      <c r="J26" s="24"/>
      <c r="K26" s="28"/>
      <c r="L26" s="14"/>
    </row>
    <row r="27" spans="1:12" ht="15" customHeight="1" x14ac:dyDescent="0.25">
      <c r="A27" s="33"/>
      <c r="B27" s="24"/>
      <c r="C27" s="201">
        <v>1000</v>
      </c>
      <c r="D27" s="309">
        <v>0</v>
      </c>
      <c r="E27" s="24"/>
      <c r="F27" s="24"/>
      <c r="G27" s="24"/>
      <c r="H27" s="24"/>
      <c r="I27" s="24"/>
      <c r="J27" s="24"/>
      <c r="K27" s="28"/>
      <c r="L27" s="14"/>
    </row>
    <row r="28" spans="1:12" ht="15" customHeight="1" x14ac:dyDescent="0.25">
      <c r="A28" s="33"/>
      <c r="B28" s="24"/>
      <c r="C28" s="202">
        <v>2000</v>
      </c>
      <c r="D28" s="245">
        <v>-0.1</v>
      </c>
      <c r="E28" s="24"/>
      <c r="F28" s="24"/>
      <c r="G28" s="24"/>
      <c r="H28" s="24"/>
      <c r="I28" s="24"/>
      <c r="J28" s="24"/>
      <c r="K28" s="28"/>
      <c r="L28" s="14"/>
    </row>
    <row r="29" spans="1:12" x14ac:dyDescent="0.25">
      <c r="A29" s="33"/>
      <c r="B29" s="24"/>
      <c r="C29" s="24"/>
      <c r="D29" s="24"/>
      <c r="E29" s="24"/>
      <c r="F29" s="24"/>
      <c r="G29" s="24"/>
      <c r="H29" s="24"/>
      <c r="I29" s="24"/>
      <c r="J29" s="24"/>
      <c r="K29" s="28"/>
      <c r="L29" s="14"/>
    </row>
    <row r="30" spans="1:12" x14ac:dyDescent="0.25">
      <c r="A30" s="23" t="s">
        <v>159</v>
      </c>
      <c r="B30" s="24" t="s">
        <v>160</v>
      </c>
      <c r="C30" s="24" t="s">
        <v>810</v>
      </c>
      <c r="D30" s="24"/>
      <c r="E30" s="24"/>
      <c r="F30" s="24"/>
      <c r="G30" s="24"/>
      <c r="H30" s="24"/>
      <c r="I30" s="24"/>
      <c r="J30" s="24"/>
      <c r="K30" s="28"/>
      <c r="L30" s="14"/>
    </row>
    <row r="31" spans="1:12" x14ac:dyDescent="0.25">
      <c r="A31" s="33"/>
      <c r="B31" s="24"/>
      <c r="C31" s="57" t="s">
        <v>811</v>
      </c>
      <c r="D31" s="24"/>
      <c r="E31" s="24"/>
      <c r="F31" s="24"/>
      <c r="G31" s="24"/>
      <c r="H31" s="24"/>
      <c r="I31" s="24"/>
      <c r="J31" s="24"/>
      <c r="K31" s="28"/>
      <c r="L31" s="14"/>
    </row>
    <row r="32" spans="1:12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4"/>
      <c r="K32" s="28"/>
      <c r="L32" s="14"/>
    </row>
    <row r="33" spans="1:12" x14ac:dyDescent="0.25">
      <c r="A33" s="33"/>
      <c r="B33" s="24" t="s">
        <v>164</v>
      </c>
      <c r="C33" s="24" t="s">
        <v>812</v>
      </c>
      <c r="D33" s="24"/>
      <c r="E33" s="24"/>
      <c r="F33" s="24"/>
      <c r="G33" s="24"/>
      <c r="H33" s="24"/>
      <c r="I33" s="24"/>
      <c r="J33" s="24"/>
      <c r="K33" s="28"/>
      <c r="L33" s="14"/>
    </row>
    <row r="34" spans="1:12" x14ac:dyDescent="0.25">
      <c r="A34" s="33"/>
      <c r="B34" s="24"/>
      <c r="C34" s="24"/>
      <c r="D34" s="24"/>
      <c r="E34" s="24"/>
      <c r="F34" s="24"/>
      <c r="G34" s="24"/>
      <c r="H34" s="24"/>
      <c r="I34" s="24"/>
      <c r="J34" s="24"/>
      <c r="K34" s="28"/>
      <c r="L34" s="14"/>
    </row>
    <row r="35" spans="1:12" x14ac:dyDescent="0.25">
      <c r="A35" s="33"/>
      <c r="B35" s="24" t="s">
        <v>813</v>
      </c>
      <c r="C35" s="24" t="s">
        <v>814</v>
      </c>
      <c r="D35" s="24"/>
      <c r="E35" s="24"/>
      <c r="F35" s="24"/>
      <c r="G35" s="24"/>
      <c r="H35" s="24"/>
      <c r="I35" s="24"/>
      <c r="J35" s="24"/>
      <c r="K35" s="28"/>
      <c r="L35" s="14"/>
    </row>
    <row r="36" spans="1:12" x14ac:dyDescent="0.25">
      <c r="A36" s="33"/>
      <c r="B36" s="24"/>
      <c r="C36" s="24" t="s">
        <v>815</v>
      </c>
      <c r="D36" s="24"/>
      <c r="E36" s="24"/>
      <c r="F36" s="24"/>
      <c r="G36" s="24"/>
      <c r="H36" s="24"/>
      <c r="I36" s="24"/>
      <c r="J36" s="24"/>
      <c r="K36" s="28"/>
      <c r="L36" s="14"/>
    </row>
    <row r="37" spans="1:12" ht="15.75" thickBo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58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2:26" x14ac:dyDescent="0.25">
      <c r="L49" s="14"/>
    </row>
    <row r="50" spans="12:26" x14ac:dyDescent="0.25">
      <c r="L50" s="14"/>
    </row>
    <row r="51" spans="12:26" x14ac:dyDescent="0.25">
      <c r="L51" s="14"/>
      <c r="Z51" s="14"/>
    </row>
  </sheetData>
  <mergeCells count="1">
    <mergeCell ref="J1:K1"/>
  </mergeCells>
  <hyperlinks>
    <hyperlink ref="J1" location="TOC!A1" display="Return to TOC" xr:uid="{09B9C04B-20B4-4B04-BF5A-5F86C207509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0F85-AEF2-499B-BE1C-B8BFDF3A0367}">
  <sheetPr codeName="Sheet49"/>
  <dimension ref="A1:I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140625" bestFit="1" customWidth="1"/>
    <col min="5" max="5" width="6" bestFit="1" customWidth="1"/>
    <col min="6" max="6" width="6.42578125" customWidth="1"/>
    <col min="7" max="7" width="17.42578125" bestFit="1" customWidth="1"/>
    <col min="9" max="9" width="2.7109375" customWidth="1"/>
    <col min="10" max="24" width="9.28515625" customWidth="1"/>
  </cols>
  <sheetData>
    <row r="1" spans="1:9" x14ac:dyDescent="0.25">
      <c r="A1" s="20" t="s">
        <v>135</v>
      </c>
      <c r="B1" s="21"/>
      <c r="C1" s="21" t="s">
        <v>114</v>
      </c>
      <c r="D1" s="22"/>
      <c r="E1" s="21"/>
      <c r="F1" s="21"/>
      <c r="G1" s="317" t="s">
        <v>169</v>
      </c>
      <c r="H1" s="318"/>
      <c r="I1" s="10"/>
    </row>
    <row r="2" spans="1:9" x14ac:dyDescent="0.25">
      <c r="A2" s="23" t="s">
        <v>136</v>
      </c>
      <c r="B2" s="24"/>
      <c r="C2" s="24" t="s">
        <v>241</v>
      </c>
      <c r="D2" s="24"/>
      <c r="E2" s="24"/>
      <c r="F2" s="24"/>
      <c r="G2" s="24"/>
      <c r="H2" s="25"/>
      <c r="I2" s="10"/>
    </row>
    <row r="3" spans="1:9" x14ac:dyDescent="0.25">
      <c r="A3" s="23" t="s">
        <v>138</v>
      </c>
      <c r="B3" s="24"/>
      <c r="C3" s="24" t="s">
        <v>49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4"/>
      <c r="H4" s="28"/>
      <c r="I4" s="14"/>
    </row>
    <row r="5" spans="1:9" ht="15" customHeight="1" x14ac:dyDescent="0.25">
      <c r="A5" s="29" t="s">
        <v>139</v>
      </c>
      <c r="B5" s="24"/>
      <c r="C5" s="36" t="s">
        <v>242</v>
      </c>
      <c r="D5" s="36" t="s">
        <v>243</v>
      </c>
      <c r="E5" s="36" t="s">
        <v>244</v>
      </c>
      <c r="F5" s="36" t="s">
        <v>245</v>
      </c>
      <c r="G5" s="36" t="s">
        <v>246</v>
      </c>
      <c r="H5" s="95" t="s">
        <v>201</v>
      </c>
      <c r="I5" s="14"/>
    </row>
    <row r="6" spans="1:9" x14ac:dyDescent="0.25">
      <c r="A6" s="33"/>
      <c r="B6" s="24"/>
      <c r="C6" s="17">
        <v>1</v>
      </c>
      <c r="D6" s="71">
        <v>810</v>
      </c>
      <c r="E6" s="71">
        <v>750</v>
      </c>
      <c r="F6" s="92">
        <v>0.97</v>
      </c>
      <c r="G6" s="17">
        <v>786</v>
      </c>
      <c r="H6" s="95">
        <f>_xlfn.RANK.EQ(F6,$F$6:$F$15,1)</f>
        <v>8</v>
      </c>
      <c r="I6" s="14"/>
    </row>
    <row r="7" spans="1:9" ht="15" customHeight="1" x14ac:dyDescent="0.25">
      <c r="A7" s="33"/>
      <c r="B7" s="24"/>
      <c r="C7" s="17">
        <v>2</v>
      </c>
      <c r="D7" s="71">
        <v>900</v>
      </c>
      <c r="E7" s="71">
        <v>490</v>
      </c>
      <c r="F7" s="92">
        <v>0.68</v>
      </c>
      <c r="G7" s="17">
        <v>612</v>
      </c>
      <c r="H7" s="95">
        <f t="shared" ref="H7:H15" si="0">_xlfn.RANK.EQ(F7,$F$6:$F$15,1)</f>
        <v>1</v>
      </c>
      <c r="I7" s="14"/>
    </row>
    <row r="8" spans="1:9" ht="15" customHeight="1" x14ac:dyDescent="0.25">
      <c r="A8" s="29"/>
      <c r="B8" s="27"/>
      <c r="C8" s="17">
        <v>3</v>
      </c>
      <c r="D8" s="71">
        <v>950</v>
      </c>
      <c r="E8" s="71">
        <v>1075</v>
      </c>
      <c r="F8" s="92">
        <v>1.1299999999999999</v>
      </c>
      <c r="G8" s="71">
        <v>1074</v>
      </c>
      <c r="H8" s="95">
        <f t="shared" si="0"/>
        <v>10</v>
      </c>
      <c r="I8" s="14"/>
    </row>
    <row r="9" spans="1:9" x14ac:dyDescent="0.25">
      <c r="A9" s="29"/>
      <c r="B9" s="27"/>
      <c r="C9" s="17">
        <v>4</v>
      </c>
      <c r="D9" s="71">
        <v>975</v>
      </c>
      <c r="E9" s="71">
        <v>650</v>
      </c>
      <c r="F9" s="92">
        <v>0.78</v>
      </c>
      <c r="G9" s="17">
        <v>761</v>
      </c>
      <c r="H9" s="95">
        <f t="shared" si="0"/>
        <v>4</v>
      </c>
      <c r="I9" s="14"/>
    </row>
    <row r="10" spans="1:9" x14ac:dyDescent="0.25">
      <c r="A10" s="26"/>
      <c r="B10" s="27"/>
      <c r="C10" s="17">
        <v>5</v>
      </c>
      <c r="D10" s="71">
        <v>1075</v>
      </c>
      <c r="E10" s="71">
        <v>850</v>
      </c>
      <c r="F10" s="92">
        <v>0.88</v>
      </c>
      <c r="G10" s="17">
        <v>946</v>
      </c>
      <c r="H10" s="95">
        <f t="shared" si="0"/>
        <v>5</v>
      </c>
      <c r="I10" s="14"/>
    </row>
    <row r="11" spans="1:9" x14ac:dyDescent="0.25">
      <c r="A11" s="26"/>
      <c r="B11" s="27"/>
      <c r="C11" s="17">
        <v>6</v>
      </c>
      <c r="D11" s="71">
        <v>1100</v>
      </c>
      <c r="E11" s="71">
        <v>1000</v>
      </c>
      <c r="F11" s="92">
        <v>0.96</v>
      </c>
      <c r="G11" s="71">
        <v>1056</v>
      </c>
      <c r="H11" s="95">
        <f t="shared" si="0"/>
        <v>7</v>
      </c>
      <c r="I11" s="14"/>
    </row>
    <row r="12" spans="1:9" x14ac:dyDescent="0.25">
      <c r="A12" s="33"/>
      <c r="B12" s="27"/>
      <c r="C12" s="17">
        <v>7</v>
      </c>
      <c r="D12" s="71">
        <v>1225</v>
      </c>
      <c r="E12" s="71">
        <v>1300</v>
      </c>
      <c r="F12" s="92">
        <v>1.06</v>
      </c>
      <c r="G12" s="71">
        <v>1299</v>
      </c>
      <c r="H12" s="95">
        <f t="shared" si="0"/>
        <v>9</v>
      </c>
      <c r="I12" s="14"/>
    </row>
    <row r="13" spans="1:9" x14ac:dyDescent="0.25">
      <c r="A13" s="26"/>
      <c r="B13" s="27"/>
      <c r="C13" s="17">
        <v>8</v>
      </c>
      <c r="D13" s="71">
        <v>1300</v>
      </c>
      <c r="E13" s="71">
        <v>800</v>
      </c>
      <c r="F13" s="92">
        <v>0.72</v>
      </c>
      <c r="G13" s="71">
        <v>936</v>
      </c>
      <c r="H13" s="95">
        <f t="shared" si="0"/>
        <v>2</v>
      </c>
      <c r="I13" s="14"/>
    </row>
    <row r="14" spans="1:9" x14ac:dyDescent="0.25">
      <c r="A14" s="26"/>
      <c r="B14" s="27"/>
      <c r="C14" s="17">
        <v>9</v>
      </c>
      <c r="D14" s="71">
        <v>1450</v>
      </c>
      <c r="E14" s="71">
        <v>1175</v>
      </c>
      <c r="F14" s="92">
        <v>0.9</v>
      </c>
      <c r="G14" s="71">
        <v>1305</v>
      </c>
      <c r="H14" s="95">
        <f t="shared" si="0"/>
        <v>6</v>
      </c>
      <c r="I14" s="14"/>
    </row>
    <row r="15" spans="1:9" x14ac:dyDescent="0.25">
      <c r="A15" s="33"/>
      <c r="B15" s="24"/>
      <c r="C15" s="18">
        <v>10</v>
      </c>
      <c r="D15" s="74">
        <v>1500</v>
      </c>
      <c r="E15" s="74">
        <v>975</v>
      </c>
      <c r="F15" s="93">
        <v>0.76</v>
      </c>
      <c r="G15" s="74">
        <v>1140</v>
      </c>
      <c r="H15" s="95">
        <f t="shared" si="0"/>
        <v>3</v>
      </c>
      <c r="I15" s="14"/>
    </row>
    <row r="16" spans="1:9" x14ac:dyDescent="0.25">
      <c r="A16" s="33"/>
      <c r="B16" s="24"/>
      <c r="C16" s="24"/>
      <c r="D16" s="24"/>
      <c r="E16" s="24"/>
      <c r="F16" s="24"/>
      <c r="G16" s="24"/>
      <c r="H16" s="94"/>
      <c r="I16" s="14"/>
    </row>
    <row r="17" spans="1:9" x14ac:dyDescent="0.25">
      <c r="A17" s="23" t="s">
        <v>159</v>
      </c>
      <c r="B17" s="24"/>
      <c r="C17" s="24" t="s">
        <v>49</v>
      </c>
      <c r="D17" s="24"/>
      <c r="E17" s="24"/>
      <c r="F17" s="24"/>
      <c r="G17" s="24"/>
      <c r="H17" s="25"/>
      <c r="I17" s="14"/>
    </row>
    <row r="18" spans="1:9" ht="15.75" thickBot="1" x14ac:dyDescent="0.3">
      <c r="A18" s="41"/>
      <c r="B18" s="42"/>
      <c r="C18" s="42"/>
      <c r="D18" s="42"/>
      <c r="E18" s="42"/>
      <c r="F18" s="42"/>
      <c r="G18" s="42"/>
      <c r="H18" s="43"/>
      <c r="I18" s="14"/>
    </row>
    <row r="19" spans="1:9" x14ac:dyDescent="0.25">
      <c r="I19" s="14"/>
    </row>
    <row r="20" spans="1:9" x14ac:dyDescent="0.25">
      <c r="I20" s="14"/>
    </row>
    <row r="21" spans="1:9" x14ac:dyDescent="0.25">
      <c r="I21" s="14"/>
    </row>
    <row r="22" spans="1:9" x14ac:dyDescent="0.25">
      <c r="I22" s="14"/>
    </row>
    <row r="23" spans="1:9" ht="15" customHeight="1" x14ac:dyDescent="0.25">
      <c r="I23" s="14"/>
    </row>
    <row r="24" spans="1:9" ht="15" customHeight="1" x14ac:dyDescent="0.25">
      <c r="I24" s="14"/>
    </row>
    <row r="25" spans="1:9" ht="15" customHeight="1" x14ac:dyDescent="0.25">
      <c r="I25" s="14"/>
    </row>
    <row r="26" spans="1:9" ht="15" customHeight="1" x14ac:dyDescent="0.25">
      <c r="I26" s="14"/>
    </row>
    <row r="27" spans="1:9" ht="15" customHeight="1" x14ac:dyDescent="0.25">
      <c r="I27" s="14"/>
    </row>
    <row r="28" spans="1:9" ht="15" customHeight="1" x14ac:dyDescent="0.25">
      <c r="I28" s="14"/>
    </row>
    <row r="29" spans="1:9" x14ac:dyDescent="0.25">
      <c r="I29" s="14"/>
    </row>
    <row r="30" spans="1:9" x14ac:dyDescent="0.25">
      <c r="I30" s="14"/>
    </row>
    <row r="31" spans="1:9" x14ac:dyDescent="0.25">
      <c r="I31" s="14"/>
    </row>
    <row r="32" spans="1:9" x14ac:dyDescent="0.25">
      <c r="I32" s="14"/>
    </row>
    <row r="33" spans="1:9" x14ac:dyDescent="0.25">
      <c r="I33" s="14"/>
    </row>
    <row r="34" spans="1:9" x14ac:dyDescent="0.25">
      <c r="I34" s="14"/>
    </row>
    <row r="35" spans="1:9" x14ac:dyDescent="0.25">
      <c r="I35" s="14"/>
    </row>
    <row r="36" spans="1:9" x14ac:dyDescent="0.25">
      <c r="I36" s="14"/>
    </row>
    <row r="37" spans="1:9" x14ac:dyDescent="0.25">
      <c r="I37" s="14"/>
    </row>
    <row r="38" spans="1:9" x14ac:dyDescent="0.25">
      <c r="I38" s="14"/>
    </row>
    <row r="39" spans="1:9" x14ac:dyDescent="0.25">
      <c r="A39" s="13"/>
      <c r="B39" s="13"/>
      <c r="I39" s="14"/>
    </row>
    <row r="40" spans="1:9" x14ac:dyDescent="0.25">
      <c r="I40" s="14"/>
    </row>
    <row r="41" spans="1:9" x14ac:dyDescent="0.25">
      <c r="I41" s="14"/>
    </row>
    <row r="42" spans="1:9" x14ac:dyDescent="0.25"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9:9" x14ac:dyDescent="0.25">
      <c r="I49" s="14"/>
    </row>
  </sheetData>
  <mergeCells count="1">
    <mergeCell ref="G1:H1"/>
  </mergeCells>
  <hyperlinks>
    <hyperlink ref="G1" location="TOC!A1" display="Return to TOC" xr:uid="{0EBAC88A-0435-47B1-B033-C71133EE78D8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6778-EB16-46CD-88A4-09ED1F642E0F}">
  <sheetPr codeName="Sheet48"/>
  <dimension ref="A1:W2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2.7109375" bestFit="1" customWidth="1"/>
    <col min="5" max="5" width="15.42578125" bestFit="1" customWidth="1"/>
    <col min="6" max="6" width="22.28515625" bestFit="1" customWidth="1"/>
    <col min="7" max="7" width="7.7109375" customWidth="1"/>
    <col min="8" max="8" width="2.7109375" customWidth="1"/>
    <col min="9" max="22" width="9.28515625" customWidth="1"/>
  </cols>
  <sheetData>
    <row r="1" spans="1:23" x14ac:dyDescent="0.25">
      <c r="A1" s="20" t="s">
        <v>135</v>
      </c>
      <c r="B1" s="21"/>
      <c r="C1" s="21" t="s">
        <v>114</v>
      </c>
      <c r="D1" s="22"/>
      <c r="E1" s="21"/>
      <c r="F1" s="317" t="s">
        <v>169</v>
      </c>
      <c r="G1" s="318"/>
      <c r="H1" s="10"/>
    </row>
    <row r="2" spans="1:23" x14ac:dyDescent="0.25">
      <c r="A2" s="23" t="s">
        <v>136</v>
      </c>
      <c r="B2" s="24"/>
      <c r="C2" s="24" t="s">
        <v>247</v>
      </c>
      <c r="D2" s="24"/>
      <c r="E2" s="24"/>
      <c r="F2" s="24"/>
      <c r="G2" s="25"/>
      <c r="H2" s="10"/>
    </row>
    <row r="3" spans="1:23" x14ac:dyDescent="0.25">
      <c r="A3" s="23" t="s">
        <v>138</v>
      </c>
      <c r="B3" s="24"/>
      <c r="C3" s="24" t="s">
        <v>248</v>
      </c>
      <c r="D3" s="24"/>
      <c r="E3" s="24"/>
      <c r="F3" s="24"/>
      <c r="G3" s="25"/>
      <c r="H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W4" s="13"/>
    </row>
    <row r="5" spans="1:23" ht="15" customHeight="1" x14ac:dyDescent="0.25">
      <c r="A5" s="29" t="s">
        <v>139</v>
      </c>
      <c r="B5" s="24"/>
      <c r="C5" s="36" t="s">
        <v>206</v>
      </c>
      <c r="D5" s="36" t="s">
        <v>249</v>
      </c>
      <c r="E5" s="96" t="s">
        <v>250</v>
      </c>
      <c r="F5" s="36" t="s">
        <v>251</v>
      </c>
      <c r="G5" s="25"/>
      <c r="H5" s="14"/>
      <c r="W5" s="13"/>
    </row>
    <row r="6" spans="1:23" x14ac:dyDescent="0.25">
      <c r="A6" s="33"/>
      <c r="B6" s="24"/>
      <c r="C6" s="17">
        <v>1</v>
      </c>
      <c r="D6" s="71">
        <v>187000</v>
      </c>
      <c r="E6" s="97">
        <v>190000</v>
      </c>
      <c r="F6" s="71">
        <v>182000</v>
      </c>
      <c r="G6" s="25"/>
      <c r="H6" s="14"/>
      <c r="W6" s="13"/>
    </row>
    <row r="7" spans="1:23" ht="15" customHeight="1" x14ac:dyDescent="0.25">
      <c r="A7" s="33"/>
      <c r="B7" s="24"/>
      <c r="C7" s="17">
        <v>2</v>
      </c>
      <c r="D7" s="71">
        <v>195000</v>
      </c>
      <c r="E7" s="97">
        <v>195000</v>
      </c>
      <c r="F7" s="71">
        <v>187000</v>
      </c>
      <c r="G7" s="25"/>
      <c r="H7" s="14"/>
      <c r="W7" s="13"/>
    </row>
    <row r="8" spans="1:23" ht="15" customHeight="1" x14ac:dyDescent="0.25">
      <c r="A8" s="29"/>
      <c r="B8" s="27"/>
      <c r="C8" s="17">
        <v>3</v>
      </c>
      <c r="D8" s="71">
        <v>201000</v>
      </c>
      <c r="E8" s="97">
        <v>200000</v>
      </c>
      <c r="F8" s="71">
        <v>195000</v>
      </c>
      <c r="G8" s="25"/>
      <c r="H8" s="14"/>
      <c r="W8" s="13"/>
    </row>
    <row r="9" spans="1:23" x14ac:dyDescent="0.25">
      <c r="A9" s="29"/>
      <c r="B9" s="27"/>
      <c r="C9" s="17">
        <v>4</v>
      </c>
      <c r="D9" s="71">
        <v>227000</v>
      </c>
      <c r="E9" s="97">
        <v>205000</v>
      </c>
      <c r="F9" s="71">
        <v>210000</v>
      </c>
      <c r="G9" s="25"/>
      <c r="H9" s="14"/>
      <c r="W9" s="13"/>
    </row>
    <row r="10" spans="1:23" x14ac:dyDescent="0.25">
      <c r="A10" s="26"/>
      <c r="B10" s="27"/>
      <c r="C10" s="18">
        <v>5</v>
      </c>
      <c r="D10" s="74">
        <v>238000</v>
      </c>
      <c r="E10" s="98">
        <v>210000</v>
      </c>
      <c r="F10" s="74">
        <v>255000</v>
      </c>
      <c r="G10" s="25"/>
      <c r="H10" s="14"/>
      <c r="W10" s="13"/>
    </row>
    <row r="11" spans="1:23" x14ac:dyDescent="0.25">
      <c r="A11" s="26"/>
      <c r="B11" s="27"/>
      <c r="C11" s="24"/>
      <c r="D11" s="97"/>
      <c r="E11" s="24"/>
      <c r="F11" s="24"/>
      <c r="G11" s="25"/>
      <c r="H11" s="14"/>
      <c r="W11" s="13"/>
    </row>
    <row r="12" spans="1:23" x14ac:dyDescent="0.25">
      <c r="A12" s="23" t="s">
        <v>159</v>
      </c>
      <c r="B12" s="27"/>
      <c r="C12" s="24" t="s">
        <v>252</v>
      </c>
      <c r="D12" s="24"/>
      <c r="E12" s="24"/>
      <c r="F12" s="24"/>
      <c r="G12" s="25"/>
      <c r="H12" s="14"/>
      <c r="W12" s="13"/>
    </row>
    <row r="13" spans="1:23" ht="15.75" thickBot="1" x14ac:dyDescent="0.3">
      <c r="A13" s="90"/>
      <c r="B13" s="91"/>
      <c r="C13" s="42"/>
      <c r="D13" s="42"/>
      <c r="E13" s="42"/>
      <c r="F13" s="42"/>
      <c r="G13" s="43"/>
      <c r="H13" s="14"/>
      <c r="W13" s="13"/>
    </row>
    <row r="14" spans="1:23" x14ac:dyDescent="0.25">
      <c r="A14" s="13"/>
      <c r="B14" s="13"/>
      <c r="H14" s="14"/>
      <c r="W14" s="13"/>
    </row>
    <row r="15" spans="1:23" x14ac:dyDescent="0.25">
      <c r="H15" s="14"/>
      <c r="W15" s="13"/>
    </row>
    <row r="16" spans="1:23" x14ac:dyDescent="0.25">
      <c r="H16" s="14"/>
      <c r="W16" s="13"/>
    </row>
    <row r="17" spans="8:23" x14ac:dyDescent="0.25">
      <c r="H17" s="14"/>
      <c r="W17" s="13"/>
    </row>
    <row r="18" spans="8:23" x14ac:dyDescent="0.25">
      <c r="H18" s="14"/>
      <c r="W18" s="13"/>
    </row>
    <row r="19" spans="8:23" ht="15" customHeight="1" x14ac:dyDescent="0.25">
      <c r="H19" s="14"/>
      <c r="W19" s="13"/>
    </row>
    <row r="20" spans="8:23" x14ac:dyDescent="0.25">
      <c r="H20" s="14"/>
      <c r="W20" s="13"/>
    </row>
    <row r="21" spans="8:23" x14ac:dyDescent="0.25">
      <c r="H21" s="14"/>
      <c r="W21" s="13"/>
    </row>
    <row r="22" spans="8:23" x14ac:dyDescent="0.25">
      <c r="H22" s="14"/>
      <c r="W22" s="13"/>
    </row>
    <row r="23" spans="8:23" ht="15" customHeight="1" x14ac:dyDescent="0.25">
      <c r="H23" s="14"/>
      <c r="W23" s="13"/>
    </row>
    <row r="24" spans="8:23" ht="15" customHeight="1" x14ac:dyDescent="0.25">
      <c r="H24" s="14"/>
      <c r="W24" s="13"/>
    </row>
    <row r="25" spans="8:23" ht="15" customHeight="1" x14ac:dyDescent="0.25">
      <c r="H25" s="14"/>
      <c r="W25" s="13"/>
    </row>
    <row r="26" spans="8:23" ht="15" customHeight="1" x14ac:dyDescent="0.25">
      <c r="H26" s="14"/>
      <c r="W26" s="13"/>
    </row>
    <row r="27" spans="8:23" ht="15" customHeight="1" x14ac:dyDescent="0.25">
      <c r="H27" s="14"/>
      <c r="W27" s="13"/>
    </row>
    <row r="28" spans="8:23" ht="15" customHeight="1" x14ac:dyDescent="0.25">
      <c r="H28" s="14"/>
      <c r="W28" s="13"/>
    </row>
    <row r="29" spans="8:23" x14ac:dyDescent="0.25">
      <c r="H29" s="14"/>
      <c r="W29" s="13"/>
    </row>
    <row r="30" spans="8:23" x14ac:dyDescent="0.25">
      <c r="H30" s="14"/>
      <c r="W30" s="13"/>
    </row>
    <row r="31" spans="8:23" x14ac:dyDescent="0.25">
      <c r="H31" s="14"/>
      <c r="W31" s="13"/>
    </row>
    <row r="32" spans="8:23" x14ac:dyDescent="0.25">
      <c r="H32" s="14"/>
      <c r="W32" s="13"/>
    </row>
    <row r="33" spans="1:23" x14ac:dyDescent="0.25">
      <c r="H33" s="14"/>
      <c r="W33" s="13"/>
    </row>
    <row r="34" spans="1:23" x14ac:dyDescent="0.25">
      <c r="H34" s="14"/>
      <c r="W34" s="13"/>
    </row>
    <row r="35" spans="1:23" x14ac:dyDescent="0.25">
      <c r="H35" s="14"/>
      <c r="W35" s="13"/>
    </row>
    <row r="36" spans="1:23" x14ac:dyDescent="0.25">
      <c r="H36" s="14"/>
      <c r="W36" s="13"/>
    </row>
    <row r="37" spans="1:23" x14ac:dyDescent="0.25">
      <c r="H37" s="14"/>
      <c r="W37" s="13"/>
    </row>
    <row r="38" spans="1:23" x14ac:dyDescent="0.25">
      <c r="H38" s="14"/>
      <c r="W38" s="13"/>
    </row>
    <row r="39" spans="1:23" x14ac:dyDescent="0.25">
      <c r="A39" s="13"/>
      <c r="B39" s="13"/>
      <c r="H39" s="14"/>
      <c r="W39" s="13"/>
    </row>
    <row r="40" spans="1:23" x14ac:dyDescent="0.25">
      <c r="H40" s="14"/>
      <c r="W40" s="13"/>
    </row>
    <row r="41" spans="1:23" x14ac:dyDescent="0.25">
      <c r="H41" s="14"/>
      <c r="W41" s="13"/>
    </row>
    <row r="42" spans="1:23" x14ac:dyDescent="0.25">
      <c r="H42" s="14"/>
      <c r="W42" s="13"/>
    </row>
    <row r="43" spans="1:23" x14ac:dyDescent="0.25">
      <c r="H43" s="14"/>
      <c r="W43" s="13"/>
    </row>
    <row r="44" spans="1:23" x14ac:dyDescent="0.25">
      <c r="H44" s="14"/>
      <c r="W44" s="13"/>
    </row>
    <row r="45" spans="1:23" x14ac:dyDescent="0.25">
      <c r="H45" s="14"/>
      <c r="W45" s="13"/>
    </row>
    <row r="46" spans="1:23" x14ac:dyDescent="0.25">
      <c r="H46" s="14"/>
      <c r="W46" s="13"/>
    </row>
    <row r="47" spans="1:23" x14ac:dyDescent="0.25">
      <c r="H47" s="14"/>
      <c r="W47" s="13"/>
    </row>
    <row r="48" spans="1:23" x14ac:dyDescent="0.25">
      <c r="H48" s="14"/>
      <c r="W48" s="13"/>
    </row>
    <row r="49" spans="8:23" x14ac:dyDescent="0.25">
      <c r="H49" s="14"/>
      <c r="W49" s="13"/>
    </row>
    <row r="249" spans="1:8" x14ac:dyDescent="0.25">
      <c r="H249" s="14"/>
    </row>
    <row r="250" spans="1:8" x14ac:dyDescent="0.25">
      <c r="A250" s="19"/>
      <c r="B250" s="19"/>
      <c r="C250" s="19"/>
      <c r="D250" s="19"/>
      <c r="E250" s="19"/>
      <c r="F250" s="19"/>
      <c r="G250" s="19"/>
      <c r="H250" s="19"/>
    </row>
  </sheetData>
  <mergeCells count="1">
    <mergeCell ref="F1:G1"/>
  </mergeCells>
  <hyperlinks>
    <hyperlink ref="F1" location="TOC!A1" display="Return to TOC" xr:uid="{F0711FA2-A607-48D1-9FEE-E7C38B5C981D}"/>
  </hyperlinks>
  <pageMargins left="0.7" right="0.7" top="0.75" bottom="0.75" header="0.3" footer="0.3"/>
  <pageSetup paperSize="9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BCCB-D972-4751-B1B8-8BDA0315FD06}">
  <sheetPr codeName="Sheet50"/>
  <dimension ref="A1:J20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42578125" customWidth="1"/>
    <col min="4" max="4" width="16.85546875" bestFit="1" customWidth="1"/>
    <col min="5" max="5" width="18.140625" bestFit="1" customWidth="1"/>
    <col min="6" max="9" width="5.7109375" customWidth="1"/>
    <col min="10" max="10" width="2.7109375" customWidth="1"/>
    <col min="11" max="26" width="9.28515625" customWidth="1"/>
  </cols>
  <sheetData>
    <row r="1" spans="1:10" x14ac:dyDescent="0.25">
      <c r="A1" s="20" t="s">
        <v>135</v>
      </c>
      <c r="B1" s="21"/>
      <c r="C1" s="21" t="s">
        <v>114</v>
      </c>
      <c r="D1" s="22"/>
      <c r="E1" s="21"/>
      <c r="F1" s="21"/>
      <c r="G1" s="317" t="s">
        <v>169</v>
      </c>
      <c r="H1" s="317"/>
      <c r="I1" s="318"/>
      <c r="J1" s="10"/>
    </row>
    <row r="2" spans="1:10" x14ac:dyDescent="0.25">
      <c r="A2" s="23" t="s">
        <v>136</v>
      </c>
      <c r="B2" s="24"/>
      <c r="C2" s="24" t="s">
        <v>241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138</v>
      </c>
      <c r="B3" s="24"/>
      <c r="C3" s="24" t="s">
        <v>253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139</v>
      </c>
      <c r="B5" s="24"/>
      <c r="C5" s="99" t="s">
        <v>254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24"/>
      <c r="C6" s="36" t="s">
        <v>206</v>
      </c>
      <c r="D6" s="36" t="s">
        <v>255</v>
      </c>
      <c r="E6" s="36" t="s">
        <v>256</v>
      </c>
      <c r="F6" s="24"/>
      <c r="G6" s="24"/>
      <c r="H6" s="24"/>
      <c r="I6" s="25"/>
      <c r="J6" s="14"/>
    </row>
    <row r="7" spans="1:10" ht="15" customHeight="1" x14ac:dyDescent="0.25">
      <c r="A7" s="33"/>
      <c r="B7" s="24"/>
      <c r="C7" s="16">
        <v>1</v>
      </c>
      <c r="D7" s="100">
        <v>0.58599999999999997</v>
      </c>
      <c r="E7" s="100">
        <v>0.83299999999999996</v>
      </c>
      <c r="F7" s="24"/>
      <c r="G7" s="24"/>
      <c r="H7" s="24"/>
      <c r="I7" s="25"/>
      <c r="J7" s="14"/>
    </row>
    <row r="8" spans="1:10" ht="15" customHeight="1" x14ac:dyDescent="0.25">
      <c r="A8" s="29"/>
      <c r="B8" s="27"/>
      <c r="C8" s="17">
        <v>2</v>
      </c>
      <c r="D8" s="101">
        <v>0.65600000000000003</v>
      </c>
      <c r="E8" s="101">
        <v>0.85499999999999998</v>
      </c>
      <c r="F8" s="24"/>
      <c r="G8" s="24"/>
      <c r="H8" s="24"/>
      <c r="I8" s="25"/>
      <c r="J8" s="14"/>
    </row>
    <row r="9" spans="1:10" x14ac:dyDescent="0.25">
      <c r="A9" s="29"/>
      <c r="B9" s="27"/>
      <c r="C9" s="17">
        <v>3</v>
      </c>
      <c r="D9" s="101">
        <v>0.80200000000000005</v>
      </c>
      <c r="E9" s="101">
        <v>0.9</v>
      </c>
      <c r="F9" s="24"/>
      <c r="G9" s="24"/>
      <c r="H9" s="24"/>
      <c r="I9" s="25"/>
      <c r="J9" s="14"/>
    </row>
    <row r="10" spans="1:10" x14ac:dyDescent="0.25">
      <c r="A10" s="26"/>
      <c r="B10" s="27"/>
      <c r="C10" s="17">
        <v>4</v>
      </c>
      <c r="D10" s="101">
        <v>0.91600000000000004</v>
      </c>
      <c r="E10" s="101">
        <v>0.95</v>
      </c>
      <c r="F10" s="24"/>
      <c r="G10" s="24"/>
      <c r="H10" s="24"/>
      <c r="I10" s="25"/>
      <c r="J10" s="14"/>
    </row>
    <row r="11" spans="1:10" x14ac:dyDescent="0.25">
      <c r="A11" s="26"/>
      <c r="B11" s="27"/>
      <c r="C11" s="18">
        <v>5</v>
      </c>
      <c r="D11" s="102">
        <v>1.0920000000000001</v>
      </c>
      <c r="E11" s="102">
        <v>1.0009999999999999</v>
      </c>
      <c r="F11" s="24"/>
      <c r="G11" s="24"/>
      <c r="H11" s="24"/>
      <c r="I11" s="25"/>
      <c r="J11" s="14"/>
    </row>
    <row r="12" spans="1:10" x14ac:dyDescent="0.25">
      <c r="A12" s="33"/>
      <c r="B12" s="27"/>
      <c r="C12" s="24"/>
      <c r="D12" s="24"/>
      <c r="E12" s="24"/>
      <c r="F12" s="24"/>
      <c r="G12" s="24"/>
      <c r="H12" s="24"/>
      <c r="I12" s="25"/>
      <c r="J12" s="14"/>
    </row>
    <row r="13" spans="1:10" x14ac:dyDescent="0.25">
      <c r="A13" s="26"/>
      <c r="B13" s="27"/>
      <c r="C13" s="99" t="s">
        <v>257</v>
      </c>
      <c r="D13" s="24"/>
      <c r="E13" s="24"/>
      <c r="F13" s="24"/>
      <c r="G13" s="24"/>
      <c r="H13" s="24"/>
      <c r="I13" s="25"/>
      <c r="J13" s="14"/>
    </row>
    <row r="14" spans="1:10" x14ac:dyDescent="0.25">
      <c r="A14" s="26"/>
      <c r="B14" s="27"/>
      <c r="C14" s="36" t="s">
        <v>206</v>
      </c>
      <c r="D14" s="103" t="s">
        <v>255</v>
      </c>
      <c r="E14" s="103" t="s">
        <v>256</v>
      </c>
      <c r="F14" s="24"/>
      <c r="G14" s="24"/>
      <c r="H14" s="24"/>
      <c r="I14" s="25"/>
      <c r="J14" s="14"/>
    </row>
    <row r="15" spans="1:10" x14ac:dyDescent="0.25">
      <c r="A15" s="33"/>
      <c r="B15" s="24"/>
      <c r="C15" s="16">
        <v>1</v>
      </c>
      <c r="D15" s="104">
        <v>0.58599999999999997</v>
      </c>
      <c r="E15" s="104">
        <v>0.94499999999999995</v>
      </c>
      <c r="F15" s="24"/>
      <c r="G15" s="24"/>
      <c r="H15" s="24"/>
      <c r="I15" s="25"/>
      <c r="J15" s="14"/>
    </row>
    <row r="16" spans="1:10" x14ac:dyDescent="0.25">
      <c r="A16" s="33"/>
      <c r="B16" s="24"/>
      <c r="C16" s="17">
        <v>2</v>
      </c>
      <c r="D16" s="105">
        <v>0.65700000000000003</v>
      </c>
      <c r="E16" s="105">
        <v>0.9</v>
      </c>
      <c r="F16" s="24"/>
      <c r="G16" s="24"/>
      <c r="H16" s="24"/>
      <c r="I16" s="25"/>
      <c r="J16" s="14"/>
    </row>
    <row r="17" spans="1:10" x14ac:dyDescent="0.25">
      <c r="A17" s="33"/>
      <c r="B17" s="24"/>
      <c r="C17" s="17">
        <v>3</v>
      </c>
      <c r="D17" s="105">
        <v>0.80200000000000005</v>
      </c>
      <c r="E17" s="105">
        <v>0.85299999999999998</v>
      </c>
      <c r="F17" s="24"/>
      <c r="G17" s="24"/>
      <c r="H17" s="24"/>
      <c r="I17" s="25"/>
      <c r="J17" s="14"/>
    </row>
    <row r="18" spans="1:10" x14ac:dyDescent="0.25">
      <c r="A18" s="33"/>
      <c r="B18" s="24"/>
      <c r="C18" s="17">
        <v>4</v>
      </c>
      <c r="D18" s="105">
        <v>0.91600000000000004</v>
      </c>
      <c r="E18" s="105">
        <v>0.79700000000000004</v>
      </c>
      <c r="F18" s="24"/>
      <c r="G18" s="24"/>
      <c r="H18" s="24"/>
      <c r="I18" s="25"/>
      <c r="J18" s="14"/>
    </row>
    <row r="19" spans="1:10" ht="15" customHeight="1" x14ac:dyDescent="0.25">
      <c r="A19" s="33"/>
      <c r="B19" s="24"/>
      <c r="C19" s="18">
        <v>5</v>
      </c>
      <c r="D19" s="106">
        <v>1.0920000000000001</v>
      </c>
      <c r="E19" s="106">
        <v>0.753</v>
      </c>
      <c r="F19" s="24"/>
      <c r="G19" s="24"/>
      <c r="H19" s="24"/>
      <c r="I19" s="25"/>
      <c r="J19" s="14"/>
    </row>
    <row r="20" spans="1:10" x14ac:dyDescent="0.25">
      <c r="A20" s="33"/>
      <c r="B20" s="24"/>
      <c r="C20" s="24"/>
      <c r="D20" s="24"/>
      <c r="E20" s="24"/>
      <c r="F20" s="24"/>
      <c r="G20" s="24"/>
      <c r="H20" s="24"/>
      <c r="I20" s="25"/>
      <c r="J20" s="14"/>
    </row>
    <row r="21" spans="1:10" x14ac:dyDescent="0.25">
      <c r="A21" s="33"/>
      <c r="B21" s="24"/>
      <c r="C21" s="86" t="s">
        <v>258</v>
      </c>
      <c r="D21" s="107">
        <v>4.1099999999999998E-2</v>
      </c>
      <c r="E21" s="107">
        <v>5.8999999999999999E-3</v>
      </c>
      <c r="F21" s="24"/>
      <c r="G21" s="24"/>
      <c r="H21" s="24"/>
      <c r="I21" s="25"/>
      <c r="J21" s="14"/>
    </row>
    <row r="22" spans="1:10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</row>
    <row r="23" spans="1:10" ht="15" customHeight="1" x14ac:dyDescent="0.25">
      <c r="A23" s="23" t="s">
        <v>159</v>
      </c>
      <c r="B23" s="24"/>
      <c r="C23" s="24" t="s">
        <v>259</v>
      </c>
      <c r="D23" s="24"/>
      <c r="E23" s="24"/>
      <c r="F23" s="24"/>
      <c r="G23" s="24"/>
      <c r="H23" s="24"/>
      <c r="I23" s="25"/>
      <c r="J23" s="14"/>
    </row>
    <row r="24" spans="1:10" ht="15" customHeight="1" thickBot="1" x14ac:dyDescent="0.3">
      <c r="A24" s="41"/>
      <c r="B24" s="42"/>
      <c r="C24" s="42"/>
      <c r="D24" s="42"/>
      <c r="E24" s="42"/>
      <c r="F24" s="42"/>
      <c r="G24" s="42"/>
      <c r="H24" s="42"/>
      <c r="I24" s="43"/>
      <c r="J24" s="14"/>
    </row>
    <row r="25" spans="1:10" ht="15" customHeight="1" x14ac:dyDescent="0.25">
      <c r="J25" s="14"/>
    </row>
    <row r="26" spans="1:10" ht="15" customHeight="1" x14ac:dyDescent="0.25">
      <c r="J26" s="14"/>
    </row>
    <row r="27" spans="1:10" ht="15" customHeight="1" x14ac:dyDescent="0.25">
      <c r="J27" s="14"/>
    </row>
    <row r="28" spans="1:10" ht="15" customHeight="1" x14ac:dyDescent="0.25">
      <c r="J28" s="14"/>
    </row>
    <row r="29" spans="1:10" x14ac:dyDescent="0.25">
      <c r="J29" s="14"/>
    </row>
    <row r="30" spans="1:10" x14ac:dyDescent="0.25">
      <c r="J30" s="14"/>
    </row>
    <row r="31" spans="1:10" x14ac:dyDescent="0.25">
      <c r="J31" s="14"/>
    </row>
    <row r="32" spans="1:10" x14ac:dyDescent="0.25">
      <c r="J32" s="14"/>
    </row>
    <row r="33" spans="1:10" x14ac:dyDescent="0.25">
      <c r="J33" s="14"/>
    </row>
    <row r="34" spans="1:10" x14ac:dyDescent="0.25">
      <c r="J34" s="14"/>
    </row>
    <row r="35" spans="1:10" x14ac:dyDescent="0.25">
      <c r="J35" s="14"/>
    </row>
    <row r="36" spans="1:10" x14ac:dyDescent="0.25">
      <c r="J36" s="14"/>
    </row>
    <row r="37" spans="1:10" x14ac:dyDescent="0.25">
      <c r="J37" s="14"/>
    </row>
    <row r="38" spans="1:10" x14ac:dyDescent="0.25">
      <c r="J38" s="14"/>
    </row>
    <row r="39" spans="1:10" x14ac:dyDescent="0.25">
      <c r="A39" s="13"/>
      <c r="B39" s="13"/>
      <c r="J39" s="14"/>
    </row>
    <row r="40" spans="1:10" x14ac:dyDescent="0.25">
      <c r="J40" s="14"/>
    </row>
    <row r="41" spans="1:10" x14ac:dyDescent="0.25">
      <c r="J41" s="14"/>
    </row>
    <row r="42" spans="1:10" x14ac:dyDescent="0.25">
      <c r="J42" s="14"/>
    </row>
    <row r="43" spans="1:10" x14ac:dyDescent="0.25">
      <c r="J43" s="14"/>
    </row>
    <row r="44" spans="1:10" x14ac:dyDescent="0.25">
      <c r="J44" s="14"/>
    </row>
    <row r="45" spans="1:10" x14ac:dyDescent="0.25"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0:10" x14ac:dyDescent="0.25">
      <c r="J49" s="14"/>
    </row>
    <row r="197" spans="1:10" x14ac:dyDescent="0.25">
      <c r="J197" s="14"/>
    </row>
    <row r="198" spans="1:10" x14ac:dyDescent="0.25">
      <c r="J198" s="14"/>
    </row>
    <row r="199" spans="1:10" x14ac:dyDescent="0.25">
      <c r="J199" s="14"/>
    </row>
    <row r="200" spans="1:10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</row>
  </sheetData>
  <mergeCells count="1">
    <mergeCell ref="G1:I1"/>
  </mergeCells>
  <hyperlinks>
    <hyperlink ref="G1" location="TOC!A1" display="Return to TOC" xr:uid="{5DF4CF23-7563-4717-ACD9-42741D5086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EDF6-3DFC-4444-817C-3287B8E8C010}">
  <sheetPr codeName="Sheet65"/>
  <dimension ref="A1:L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11" width="5.7109375" customWidth="1"/>
    <col min="12" max="12" width="2.7109375" customWidth="1"/>
    <col min="13" max="28" width="9.28515625" customWidth="1"/>
  </cols>
  <sheetData>
    <row r="1" spans="1:12" x14ac:dyDescent="0.25">
      <c r="A1" s="20" t="s">
        <v>135</v>
      </c>
      <c r="B1" s="21"/>
      <c r="C1" s="21" t="s">
        <v>119</v>
      </c>
      <c r="D1" s="22"/>
      <c r="E1" s="21"/>
      <c r="F1" s="21"/>
      <c r="G1" s="21"/>
      <c r="H1" s="21"/>
      <c r="I1" s="317" t="s">
        <v>169</v>
      </c>
      <c r="J1" s="317"/>
      <c r="K1" s="318"/>
      <c r="L1" s="10"/>
    </row>
    <row r="2" spans="1:12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138</v>
      </c>
      <c r="B3" s="24"/>
      <c r="C3" s="24" t="s">
        <v>260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139</v>
      </c>
      <c r="B5" s="24"/>
      <c r="C5" s="24" t="s">
        <v>261</v>
      </c>
      <c r="D5" s="57">
        <v>1.1000000000000001</v>
      </c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 t="s">
        <v>262</v>
      </c>
      <c r="D6" s="57">
        <v>0.7</v>
      </c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 t="s">
        <v>263</v>
      </c>
      <c r="D7" s="57">
        <v>0.2</v>
      </c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3" t="s">
        <v>159</v>
      </c>
      <c r="B9" s="27"/>
      <c r="C9" s="24" t="s">
        <v>264</v>
      </c>
      <c r="D9" s="24"/>
      <c r="E9" s="24"/>
      <c r="F9" s="24"/>
      <c r="G9" s="24"/>
      <c r="H9" s="24"/>
      <c r="I9" s="24"/>
      <c r="J9" s="24"/>
      <c r="K9" s="28"/>
      <c r="L9" s="14"/>
    </row>
    <row r="10" spans="1:12" ht="15.75" thickBot="1" x14ac:dyDescent="0.3">
      <c r="A10" s="90"/>
      <c r="B10" s="91"/>
      <c r="C10" s="42"/>
      <c r="D10" s="42"/>
      <c r="E10" s="42"/>
      <c r="F10" s="42"/>
      <c r="G10" s="42"/>
      <c r="H10" s="42"/>
      <c r="I10" s="42"/>
      <c r="J10" s="42"/>
      <c r="K10" s="58"/>
      <c r="L10" s="14"/>
    </row>
    <row r="11" spans="1:12" x14ac:dyDescent="0.25">
      <c r="A11" s="13"/>
      <c r="B11" s="13"/>
      <c r="K11" s="13"/>
      <c r="L11" s="14"/>
    </row>
    <row r="12" spans="1:12" x14ac:dyDescent="0.25">
      <c r="A12" s="13"/>
      <c r="B12" s="13"/>
      <c r="K12" s="13"/>
      <c r="L12" s="14"/>
    </row>
    <row r="13" spans="1:12" x14ac:dyDescent="0.25">
      <c r="A13" s="13"/>
      <c r="B13" s="13"/>
      <c r="K13" s="13"/>
      <c r="L13" s="14"/>
    </row>
    <row r="14" spans="1:12" x14ac:dyDescent="0.25">
      <c r="A14" s="13"/>
      <c r="B14" s="13"/>
      <c r="K14" s="13"/>
      <c r="L14" s="14"/>
    </row>
    <row r="15" spans="1:12" x14ac:dyDescent="0.25">
      <c r="K15" s="13"/>
      <c r="L15" s="14"/>
    </row>
    <row r="16" spans="1:12" x14ac:dyDescent="0.25">
      <c r="K16" s="13"/>
      <c r="L16" s="14"/>
    </row>
    <row r="17" spans="11:12" x14ac:dyDescent="0.25">
      <c r="K17" s="13"/>
      <c r="L17" s="14"/>
    </row>
    <row r="18" spans="11:12" x14ac:dyDescent="0.25">
      <c r="K18" s="13"/>
      <c r="L18" s="14"/>
    </row>
    <row r="19" spans="11:12" ht="15" customHeight="1" x14ac:dyDescent="0.25">
      <c r="K19" s="13"/>
      <c r="L19" s="14"/>
    </row>
    <row r="20" spans="11:12" x14ac:dyDescent="0.25">
      <c r="K20" s="13"/>
      <c r="L20" s="14"/>
    </row>
    <row r="21" spans="11:12" x14ac:dyDescent="0.25">
      <c r="K21" s="13"/>
      <c r="L21" s="14"/>
    </row>
    <row r="22" spans="11:12" x14ac:dyDescent="0.25">
      <c r="K22" s="13"/>
      <c r="L22" s="14"/>
    </row>
    <row r="23" spans="11:12" ht="15" customHeight="1" x14ac:dyDescent="0.25">
      <c r="K23" s="13"/>
      <c r="L23" s="14"/>
    </row>
    <row r="24" spans="11:12" ht="15" customHeight="1" x14ac:dyDescent="0.25">
      <c r="K24" s="13"/>
      <c r="L24" s="14"/>
    </row>
    <row r="25" spans="11:12" ht="15" customHeight="1" x14ac:dyDescent="0.25">
      <c r="K25" s="13"/>
      <c r="L25" s="14"/>
    </row>
    <row r="26" spans="11:12" ht="15" customHeight="1" x14ac:dyDescent="0.25">
      <c r="K26" s="13"/>
      <c r="L26" s="14"/>
    </row>
    <row r="27" spans="11:12" ht="15" customHeight="1" x14ac:dyDescent="0.25">
      <c r="K27" s="13"/>
      <c r="L27" s="14"/>
    </row>
    <row r="28" spans="11:12" ht="15" customHeight="1" x14ac:dyDescent="0.25">
      <c r="K28" s="13"/>
      <c r="L28" s="14"/>
    </row>
    <row r="29" spans="11:12" x14ac:dyDescent="0.25">
      <c r="K29" s="13"/>
      <c r="L29" s="14"/>
    </row>
    <row r="30" spans="11:12" x14ac:dyDescent="0.25">
      <c r="K30" s="13"/>
      <c r="L30" s="14"/>
    </row>
    <row r="31" spans="11:12" x14ac:dyDescent="0.25">
      <c r="K31" s="13"/>
      <c r="L31" s="14"/>
    </row>
    <row r="32" spans="1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2:12" x14ac:dyDescent="0.25">
      <c r="L49" s="14"/>
    </row>
  </sheetData>
  <mergeCells count="1">
    <mergeCell ref="I1:K1"/>
  </mergeCells>
  <hyperlinks>
    <hyperlink ref="I1" location="TOC!A1" display="Return to TOC" xr:uid="{415AAAE4-F3CA-4627-952A-AB71491195D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792F-1068-4541-A724-91889E9F1BEA}">
  <sheetPr codeName="Sheet66"/>
  <dimension ref="A1:K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6" width="5.7109375" customWidth="1"/>
    <col min="7" max="7" width="11.7109375" bestFit="1" customWidth="1"/>
    <col min="8" max="10" width="5.7109375" customWidth="1"/>
    <col min="11" max="11" width="2.7109375" customWidth="1"/>
    <col min="12" max="26" width="9.28515625" customWidth="1"/>
  </cols>
  <sheetData>
    <row r="1" spans="1:11" x14ac:dyDescent="0.25">
      <c r="A1" s="20" t="s">
        <v>135</v>
      </c>
      <c r="B1" s="21"/>
      <c r="C1" s="21" t="s">
        <v>119</v>
      </c>
      <c r="D1" s="22"/>
      <c r="E1" s="21"/>
      <c r="F1" s="21"/>
      <c r="G1" s="21"/>
      <c r="H1" s="317" t="s">
        <v>169</v>
      </c>
      <c r="I1" s="317"/>
      <c r="J1" s="318"/>
      <c r="K1" s="10"/>
    </row>
    <row r="2" spans="1:11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138</v>
      </c>
      <c r="B3" s="24"/>
      <c r="C3" s="24" t="s">
        <v>53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98" t="s">
        <v>265</v>
      </c>
      <c r="H4" s="27"/>
      <c r="I4" s="27"/>
      <c r="J4" s="28"/>
      <c r="K4" s="14"/>
    </row>
    <row r="5" spans="1:11" ht="15" customHeight="1" x14ac:dyDescent="0.25">
      <c r="A5" s="29" t="s">
        <v>139</v>
      </c>
      <c r="B5" s="109" t="s">
        <v>266</v>
      </c>
      <c r="C5" s="24" t="s">
        <v>267</v>
      </c>
      <c r="D5" s="110">
        <v>150000</v>
      </c>
      <c r="E5" s="113">
        <v>15</v>
      </c>
      <c r="F5" s="30"/>
      <c r="G5" s="110">
        <v>15000</v>
      </c>
      <c r="H5" s="24"/>
      <c r="I5" s="24"/>
      <c r="J5" s="25"/>
      <c r="K5" s="14"/>
    </row>
    <row r="6" spans="1:11" x14ac:dyDescent="0.25">
      <c r="A6" s="33"/>
      <c r="B6" s="109" t="s">
        <v>268</v>
      </c>
      <c r="C6" s="24" t="s">
        <v>261</v>
      </c>
      <c r="D6" s="112">
        <v>1.1000000000000001</v>
      </c>
      <c r="E6" s="113">
        <v>10</v>
      </c>
      <c r="F6" s="30"/>
      <c r="G6" s="110">
        <v>25000</v>
      </c>
      <c r="H6" s="24"/>
      <c r="I6" s="24"/>
      <c r="J6" s="25"/>
      <c r="K6" s="14"/>
    </row>
    <row r="7" spans="1:11" ht="15" customHeight="1" x14ac:dyDescent="0.25">
      <c r="A7" s="33"/>
      <c r="B7" s="109" t="s">
        <v>269</v>
      </c>
      <c r="C7" s="24" t="s">
        <v>270</v>
      </c>
      <c r="D7" s="57">
        <v>1.0309999999999999</v>
      </c>
      <c r="E7" s="113">
        <v>25000</v>
      </c>
      <c r="F7" s="30"/>
      <c r="G7" s="110">
        <v>50000</v>
      </c>
      <c r="H7" s="24"/>
      <c r="I7" s="24"/>
      <c r="J7" s="25"/>
      <c r="K7" s="14"/>
    </row>
    <row r="8" spans="1:11" ht="15" customHeight="1" x14ac:dyDescent="0.25">
      <c r="A8" s="29"/>
      <c r="B8" s="27"/>
      <c r="C8" s="24"/>
      <c r="D8" s="24"/>
      <c r="E8" s="24"/>
      <c r="F8" s="24"/>
      <c r="G8" s="110">
        <v>100000</v>
      </c>
      <c r="H8" s="24"/>
      <c r="I8" s="24"/>
      <c r="J8" s="25"/>
      <c r="K8" s="14"/>
    </row>
    <row r="9" spans="1:11" x14ac:dyDescent="0.25">
      <c r="A9" s="33"/>
      <c r="B9" s="27"/>
      <c r="C9" s="24" t="s">
        <v>271</v>
      </c>
      <c r="D9" s="110">
        <v>100000</v>
      </c>
      <c r="E9" s="24"/>
      <c r="F9" s="24"/>
      <c r="G9" s="110">
        <v>1000000</v>
      </c>
      <c r="H9" s="24"/>
      <c r="I9" s="24"/>
      <c r="J9" s="25"/>
      <c r="K9" s="14"/>
    </row>
    <row r="10" spans="1:11" x14ac:dyDescent="0.25">
      <c r="A10" s="26"/>
      <c r="B10" s="27"/>
      <c r="C10" s="24" t="s">
        <v>272</v>
      </c>
      <c r="D10" s="110">
        <v>500000</v>
      </c>
      <c r="E10" s="24"/>
      <c r="F10" s="24"/>
      <c r="G10" s="24"/>
      <c r="H10" s="24"/>
      <c r="I10" s="24"/>
      <c r="J10" s="25"/>
      <c r="K10" s="14"/>
    </row>
    <row r="11" spans="1:11" x14ac:dyDescent="0.25">
      <c r="A11" s="26"/>
      <c r="B11" s="27"/>
      <c r="C11" s="24"/>
      <c r="D11" s="24"/>
      <c r="E11" s="24"/>
      <c r="F11" s="24"/>
      <c r="G11" s="24"/>
      <c r="H11" s="24"/>
      <c r="I11" s="24"/>
      <c r="J11" s="25"/>
      <c r="K11" s="14"/>
    </row>
    <row r="12" spans="1:11" x14ac:dyDescent="0.25">
      <c r="A12" s="26"/>
      <c r="B12" s="24"/>
      <c r="C12" s="24" t="str">
        <f>"There are "&amp;E5&amp;" claims on the policy. " &amp;E6&amp;" of those claims are below the per-occurrence limit and total "&amp;TEXT(E7,"$0,000")&amp;"."</f>
        <v>There are 15 claims on the policy. 10 of those claims are below the per-occurrence limit and total $25,000.</v>
      </c>
      <c r="D12" s="24"/>
      <c r="E12" s="24"/>
      <c r="F12" s="24"/>
      <c r="G12" s="24"/>
      <c r="H12" s="24"/>
      <c r="I12" s="24"/>
      <c r="J12" s="25"/>
      <c r="K12" s="14"/>
    </row>
    <row r="13" spans="1:11" x14ac:dyDescent="0.25">
      <c r="A13" s="26"/>
      <c r="B13" s="24"/>
      <c r="C13" s="24" t="str">
        <f>"The other "&amp;E5-E6&amp; " claims have the following values:"</f>
        <v>The other 5 claims have the following values:</v>
      </c>
      <c r="D13" s="24"/>
      <c r="E13" s="24"/>
      <c r="F13" s="24"/>
      <c r="G13" s="24"/>
      <c r="H13" s="24"/>
      <c r="I13" s="24"/>
      <c r="J13" s="25"/>
      <c r="K13" s="14"/>
    </row>
    <row r="14" spans="1:11" x14ac:dyDescent="0.25">
      <c r="A14" s="26"/>
      <c r="B14" s="24"/>
      <c r="C14" s="24"/>
      <c r="D14" s="24"/>
      <c r="E14" s="24"/>
      <c r="F14" s="24"/>
      <c r="G14" s="24"/>
      <c r="H14" s="24"/>
      <c r="I14" s="24"/>
      <c r="J14" s="25"/>
      <c r="K14" s="14"/>
    </row>
    <row r="15" spans="1:11" x14ac:dyDescent="0.25">
      <c r="A15" s="23" t="s">
        <v>159</v>
      </c>
      <c r="B15" s="24"/>
      <c r="C15" s="24" t="s">
        <v>273</v>
      </c>
      <c r="D15" s="24"/>
      <c r="E15" s="24"/>
      <c r="F15" s="24"/>
      <c r="G15" s="24"/>
      <c r="H15" s="24"/>
      <c r="I15" s="24"/>
      <c r="J15" s="25"/>
      <c r="K15" s="14"/>
    </row>
    <row r="16" spans="1:11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4"/>
    </row>
    <row r="17" spans="11:11" x14ac:dyDescent="0.25">
      <c r="K17" s="14"/>
    </row>
    <row r="18" spans="11:11" x14ac:dyDescent="0.25">
      <c r="K18" s="14"/>
    </row>
    <row r="19" spans="11:11" ht="15" customHeight="1" x14ac:dyDescent="0.25">
      <c r="K19" s="14"/>
    </row>
    <row r="20" spans="11:11" x14ac:dyDescent="0.25">
      <c r="K20" s="14"/>
    </row>
    <row r="21" spans="11:11" x14ac:dyDescent="0.25">
      <c r="K21" s="14"/>
    </row>
    <row r="22" spans="11:11" x14ac:dyDescent="0.25">
      <c r="K22" s="14"/>
    </row>
    <row r="23" spans="11:11" ht="15" customHeight="1" x14ac:dyDescent="0.25">
      <c r="K23" s="14"/>
    </row>
    <row r="24" spans="11:11" ht="15" customHeight="1" x14ac:dyDescent="0.25">
      <c r="K24" s="14"/>
    </row>
    <row r="25" spans="11:11" ht="15" customHeight="1" x14ac:dyDescent="0.25">
      <c r="K25" s="14"/>
    </row>
    <row r="26" spans="11:11" ht="15" customHeight="1" x14ac:dyDescent="0.25">
      <c r="K26" s="14"/>
    </row>
    <row r="27" spans="11:11" ht="15" customHeight="1" x14ac:dyDescent="0.25">
      <c r="K27" s="14"/>
    </row>
    <row r="28" spans="11:11" ht="15" customHeight="1" x14ac:dyDescent="0.25">
      <c r="K28" s="14"/>
    </row>
    <row r="29" spans="11:11" x14ac:dyDescent="0.25">
      <c r="K29" s="14"/>
    </row>
    <row r="30" spans="11:11" x14ac:dyDescent="0.25">
      <c r="K30" s="14"/>
    </row>
    <row r="31" spans="11:11" x14ac:dyDescent="0.25">
      <c r="K31" s="14"/>
    </row>
    <row r="32" spans="1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A39" s="13"/>
      <c r="B39" s="13"/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</sheetData>
  <mergeCells count="1">
    <mergeCell ref="H1:J1"/>
  </mergeCells>
  <hyperlinks>
    <hyperlink ref="H1" location="TOC!A1" display="Return to TOC" xr:uid="{65762A55-4E54-4650-A217-48941FB227A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E32B-43D1-4DBA-B715-E074DBB88FEA}">
  <sheetPr codeName="Sheet68"/>
  <dimension ref="A1:M54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27" width="9.28515625" customWidth="1"/>
    <col min="29" max="29" width="11.28515625" bestFit="1" customWidth="1"/>
    <col min="30" max="30" width="14" bestFit="1" customWidth="1"/>
    <col min="31" max="31" width="12.85546875" customWidth="1"/>
    <col min="32" max="32" width="11.85546875" customWidth="1"/>
    <col min="33" max="33" width="13.42578125" customWidth="1"/>
    <col min="34" max="34" width="10.140625" bestFit="1" customWidth="1"/>
    <col min="35" max="35" width="9.28515625" customWidth="1"/>
    <col min="36" max="36" width="10.140625" bestFit="1" customWidth="1"/>
    <col min="37" max="37" width="11.28515625" bestFit="1" customWidth="1"/>
    <col min="38" max="38" width="11.7109375" customWidth="1"/>
    <col min="39" max="40" width="4.42578125" customWidth="1"/>
  </cols>
  <sheetData>
    <row r="1" spans="1:13" x14ac:dyDescent="0.25">
      <c r="A1" s="20" t="s">
        <v>135</v>
      </c>
      <c r="B1" s="21"/>
      <c r="C1" s="21" t="s">
        <v>119</v>
      </c>
      <c r="D1" s="22"/>
      <c r="E1" s="21"/>
      <c r="F1" s="21"/>
      <c r="G1" s="21"/>
      <c r="H1" s="21"/>
      <c r="I1" s="21"/>
      <c r="J1" s="21"/>
      <c r="K1" s="317" t="s">
        <v>169</v>
      </c>
      <c r="L1" s="318"/>
      <c r="M1" s="10"/>
    </row>
    <row r="2" spans="1:13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13" x14ac:dyDescent="0.25">
      <c r="A3" s="114" t="s">
        <v>138</v>
      </c>
      <c r="B3" s="115"/>
      <c r="C3" s="115" t="s">
        <v>274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13" x14ac:dyDescent="0.25">
      <c r="A4" s="114"/>
      <c r="B4" s="115"/>
      <c r="C4" s="115"/>
      <c r="D4" s="24"/>
      <c r="E4" s="24"/>
      <c r="F4" s="24"/>
      <c r="G4" s="24"/>
      <c r="H4" s="24"/>
      <c r="I4" s="24"/>
      <c r="J4" s="24"/>
      <c r="K4" s="24"/>
      <c r="L4" s="25"/>
      <c r="M4" s="10"/>
    </row>
    <row r="5" spans="1:13" x14ac:dyDescent="0.25">
      <c r="A5" s="29" t="s">
        <v>139</v>
      </c>
      <c r="B5" s="109"/>
      <c r="C5" s="116" t="s">
        <v>275</v>
      </c>
      <c r="D5" s="117"/>
      <c r="E5" s="48"/>
      <c r="F5" s="24"/>
      <c r="G5" s="24"/>
      <c r="H5" s="24"/>
      <c r="I5" s="24"/>
      <c r="J5" s="24"/>
      <c r="K5" s="24"/>
      <c r="L5" s="25"/>
      <c r="M5" s="10"/>
    </row>
    <row r="6" spans="1:13" x14ac:dyDescent="0.25">
      <c r="A6" s="33"/>
      <c r="B6" s="109"/>
      <c r="C6" s="118">
        <v>1100000</v>
      </c>
      <c r="D6" s="119" t="s">
        <v>276</v>
      </c>
      <c r="E6" s="31"/>
      <c r="F6" s="24"/>
      <c r="G6" s="24"/>
      <c r="H6" s="24"/>
      <c r="I6" s="24"/>
      <c r="J6" s="24"/>
      <c r="K6" s="24"/>
      <c r="L6" s="28"/>
      <c r="M6" s="14"/>
    </row>
    <row r="7" spans="1:13" ht="15" customHeight="1" x14ac:dyDescent="0.25">
      <c r="A7" s="33"/>
      <c r="B7" s="109"/>
      <c r="C7" s="120">
        <v>600000</v>
      </c>
      <c r="D7" s="24" t="s">
        <v>277</v>
      </c>
      <c r="E7" s="34"/>
      <c r="F7" s="24"/>
      <c r="G7" s="24"/>
      <c r="H7" s="24"/>
      <c r="I7" s="24"/>
      <c r="J7" s="24"/>
      <c r="K7" s="24"/>
      <c r="L7" s="25"/>
      <c r="M7" s="14"/>
    </row>
    <row r="8" spans="1:13" x14ac:dyDescent="0.25">
      <c r="A8" s="29"/>
      <c r="B8" s="27"/>
      <c r="C8" s="120">
        <v>300000</v>
      </c>
      <c r="D8" s="24" t="s">
        <v>278</v>
      </c>
      <c r="E8" s="34"/>
      <c r="F8" s="24"/>
      <c r="G8" s="24"/>
      <c r="H8" s="24"/>
      <c r="I8" s="24"/>
      <c r="J8" s="24"/>
      <c r="K8" s="24"/>
      <c r="L8" s="25"/>
      <c r="M8" s="14"/>
    </row>
    <row r="9" spans="1:13" ht="15" customHeight="1" x14ac:dyDescent="0.25">
      <c r="A9" s="33"/>
      <c r="B9" s="27"/>
      <c r="C9" s="120">
        <v>55000</v>
      </c>
      <c r="D9" s="24" t="s">
        <v>279</v>
      </c>
      <c r="E9" s="34"/>
      <c r="F9" s="24"/>
      <c r="G9" s="24"/>
      <c r="H9" s="24"/>
      <c r="I9" s="24"/>
      <c r="J9" s="24"/>
      <c r="K9" s="24"/>
      <c r="L9" s="25"/>
      <c r="M9" s="14"/>
    </row>
    <row r="10" spans="1:13" ht="15" customHeight="1" x14ac:dyDescent="0.25">
      <c r="A10" s="26"/>
      <c r="B10" s="27"/>
      <c r="C10" s="120">
        <v>15000</v>
      </c>
      <c r="D10" s="24" t="s">
        <v>280</v>
      </c>
      <c r="E10" s="34"/>
      <c r="F10" s="24"/>
      <c r="G10" s="24"/>
      <c r="H10" s="24"/>
      <c r="I10" s="24"/>
      <c r="J10" s="24"/>
      <c r="K10" s="24"/>
      <c r="L10" s="25"/>
      <c r="M10" s="14"/>
    </row>
    <row r="11" spans="1:13" x14ac:dyDescent="0.25">
      <c r="A11" s="26"/>
      <c r="B11" s="27"/>
      <c r="C11" s="120">
        <v>5000</v>
      </c>
      <c r="D11" s="24" t="s">
        <v>281</v>
      </c>
      <c r="E11" s="34"/>
      <c r="F11" s="24"/>
      <c r="G11" s="24"/>
      <c r="H11" s="24"/>
      <c r="I11" s="24"/>
      <c r="J11" s="24"/>
      <c r="K11" s="24"/>
      <c r="L11" s="25"/>
      <c r="M11" s="14"/>
    </row>
    <row r="12" spans="1:13" x14ac:dyDescent="0.25">
      <c r="A12" s="26"/>
      <c r="B12" s="24"/>
      <c r="C12" s="121">
        <v>0.1</v>
      </c>
      <c r="D12" s="24" t="s">
        <v>282</v>
      </c>
      <c r="E12" s="34"/>
      <c r="F12" s="24"/>
      <c r="G12" s="24"/>
      <c r="H12" s="24"/>
      <c r="I12" s="24"/>
      <c r="J12" s="24"/>
      <c r="K12" s="24"/>
      <c r="L12" s="25"/>
      <c r="M12" s="14"/>
    </row>
    <row r="13" spans="1:13" x14ac:dyDescent="0.25">
      <c r="A13" s="26"/>
      <c r="B13" s="24"/>
      <c r="C13" s="122">
        <v>0.03</v>
      </c>
      <c r="D13" s="123" t="s">
        <v>283</v>
      </c>
      <c r="E13" s="35"/>
      <c r="F13" s="24"/>
      <c r="G13" s="24"/>
      <c r="H13" s="24"/>
      <c r="I13" s="24"/>
      <c r="J13" s="24"/>
      <c r="K13" s="24"/>
      <c r="L13" s="25"/>
      <c r="M13" s="14"/>
    </row>
    <row r="14" spans="1:13" x14ac:dyDescent="0.25">
      <c r="A14" s="26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4"/>
    </row>
    <row r="15" spans="1:13" x14ac:dyDescent="0.25">
      <c r="A15" s="33"/>
      <c r="B15" s="24"/>
      <c r="C15" s="24" t="s">
        <v>284</v>
      </c>
      <c r="D15" s="24"/>
      <c r="E15" s="24"/>
      <c r="F15" s="24"/>
      <c r="G15" s="24"/>
      <c r="H15" s="24"/>
      <c r="I15" s="24"/>
      <c r="J15" s="24"/>
      <c r="K15" s="24"/>
      <c r="L15" s="25"/>
      <c r="M15" s="14"/>
    </row>
    <row r="16" spans="1:13" x14ac:dyDescent="0.25">
      <c r="A16" s="3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4"/>
    </row>
    <row r="17" spans="1:13" x14ac:dyDescent="0.25">
      <c r="A17" s="33"/>
      <c r="B17" s="24"/>
      <c r="C17" s="116" t="s">
        <v>285</v>
      </c>
      <c r="D17" s="117"/>
      <c r="E17" s="117"/>
      <c r="F17" s="117"/>
      <c r="G17" s="117"/>
      <c r="H17" s="117"/>
      <c r="I17" s="117"/>
      <c r="J17" s="117"/>
      <c r="K17" s="48"/>
      <c r="L17" s="25"/>
      <c r="M17" s="14"/>
    </row>
    <row r="18" spans="1:13" x14ac:dyDescent="0.25">
      <c r="A18" s="33"/>
      <c r="B18" s="24"/>
      <c r="C18" s="124"/>
      <c r="D18" s="125"/>
      <c r="E18" s="126" t="s">
        <v>303</v>
      </c>
      <c r="F18" s="126" t="s">
        <v>304</v>
      </c>
      <c r="G18" s="126" t="s">
        <v>305</v>
      </c>
      <c r="H18" s="126" t="s">
        <v>306</v>
      </c>
      <c r="I18" s="125"/>
      <c r="J18" s="126" t="s">
        <v>307</v>
      </c>
      <c r="K18" s="127" t="s">
        <v>308</v>
      </c>
      <c r="L18" s="25"/>
      <c r="M18" s="14"/>
    </row>
    <row r="19" spans="1:13" x14ac:dyDescent="0.25">
      <c r="A19" s="33"/>
      <c r="B19" s="24"/>
      <c r="C19" s="128"/>
      <c r="D19" s="82"/>
      <c r="E19" s="82" t="s">
        <v>295</v>
      </c>
      <c r="F19" s="82" t="s">
        <v>295</v>
      </c>
      <c r="G19" s="82"/>
      <c r="H19" s="82" t="s">
        <v>301</v>
      </c>
      <c r="I19" s="82"/>
      <c r="J19" s="82"/>
      <c r="K19" s="129"/>
      <c r="L19" s="25"/>
      <c r="M19" s="14"/>
    </row>
    <row r="20" spans="1:13" x14ac:dyDescent="0.25">
      <c r="A20" s="33"/>
      <c r="B20" s="24"/>
      <c r="C20" s="128" t="s">
        <v>291</v>
      </c>
      <c r="D20" s="82"/>
      <c r="E20" s="82" t="s">
        <v>296</v>
      </c>
      <c r="F20" s="82" t="s">
        <v>298</v>
      </c>
      <c r="G20" s="82" t="s">
        <v>299</v>
      </c>
      <c r="H20" s="82" t="s">
        <v>302</v>
      </c>
      <c r="I20" s="82"/>
      <c r="J20" s="82" t="s">
        <v>292</v>
      </c>
      <c r="K20" s="129"/>
      <c r="L20" s="25"/>
      <c r="M20" s="14"/>
    </row>
    <row r="21" spans="1:13" x14ac:dyDescent="0.25">
      <c r="A21" s="33"/>
      <c r="B21" s="24"/>
      <c r="C21" s="83" t="s">
        <v>294</v>
      </c>
      <c r="D21" s="130" t="s">
        <v>276</v>
      </c>
      <c r="E21" s="130" t="s">
        <v>297</v>
      </c>
      <c r="F21" s="130" t="s">
        <v>297</v>
      </c>
      <c r="G21" s="130" t="s">
        <v>300</v>
      </c>
      <c r="H21" s="130" t="s">
        <v>297</v>
      </c>
      <c r="I21" s="130" t="s">
        <v>279</v>
      </c>
      <c r="J21" s="130" t="s">
        <v>293</v>
      </c>
      <c r="K21" s="85" t="s">
        <v>282</v>
      </c>
      <c r="L21" s="25"/>
      <c r="M21" s="14"/>
    </row>
    <row r="22" spans="1:13" x14ac:dyDescent="0.25">
      <c r="A22" s="33"/>
      <c r="B22" s="24"/>
      <c r="C22" s="131">
        <v>0</v>
      </c>
      <c r="D22" s="132">
        <v>1</v>
      </c>
      <c r="E22" s="119"/>
      <c r="F22" s="119"/>
      <c r="G22" s="119"/>
      <c r="H22" s="119"/>
      <c r="I22" s="132">
        <v>1</v>
      </c>
      <c r="J22" s="133">
        <v>0.25</v>
      </c>
      <c r="K22" s="31"/>
      <c r="L22" s="25"/>
      <c r="M22" s="14"/>
    </row>
    <row r="23" spans="1:13" x14ac:dyDescent="0.25">
      <c r="A23" s="33"/>
      <c r="B23" s="24"/>
      <c r="C23" s="134">
        <f>C22+0.25</f>
        <v>0.25</v>
      </c>
      <c r="D23" s="24"/>
      <c r="E23" s="135">
        <v>0.107</v>
      </c>
      <c r="F23" s="135">
        <v>2.1000000000000001E-2</v>
      </c>
      <c r="G23" s="135">
        <v>1E-3</v>
      </c>
      <c r="H23" s="135">
        <v>1.4E-2</v>
      </c>
      <c r="I23" s="136"/>
      <c r="J23" s="135">
        <v>0.438</v>
      </c>
      <c r="K23" s="137">
        <v>7.2999999999999995E-2</v>
      </c>
      <c r="L23" s="25"/>
      <c r="M23" s="14"/>
    </row>
    <row r="24" spans="1:13" x14ac:dyDescent="0.25">
      <c r="A24" s="33"/>
      <c r="B24" s="24"/>
      <c r="C24" s="134">
        <f t="shared" ref="C24:C26" si="0">C23+0.25</f>
        <v>0.5</v>
      </c>
      <c r="D24" s="24"/>
      <c r="E24" s="135">
        <v>0.26300000000000001</v>
      </c>
      <c r="F24" s="135">
        <v>7.1999999999999995E-2</v>
      </c>
      <c r="G24" s="135">
        <v>5.0000000000000001E-3</v>
      </c>
      <c r="H24" s="135">
        <v>0.05</v>
      </c>
      <c r="I24" s="24"/>
      <c r="J24" s="135">
        <v>0.625</v>
      </c>
      <c r="K24" s="137">
        <v>0.16200000000000001</v>
      </c>
      <c r="L24" s="25"/>
      <c r="M24" s="14"/>
    </row>
    <row r="25" spans="1:13" x14ac:dyDescent="0.25">
      <c r="A25" s="33"/>
      <c r="B25" s="24"/>
      <c r="C25" s="134">
        <f t="shared" si="0"/>
        <v>0.75</v>
      </c>
      <c r="D25" s="24"/>
      <c r="E25" s="135">
        <v>0.45400000000000001</v>
      </c>
      <c r="F25" s="135">
        <v>0.14499999999999999</v>
      </c>
      <c r="G25" s="135">
        <v>0.02</v>
      </c>
      <c r="H25" s="135">
        <v>0.10299999999999999</v>
      </c>
      <c r="I25" s="24"/>
      <c r="J25" s="135">
        <v>0.81299999999999994</v>
      </c>
      <c r="K25" s="137">
        <v>0.26500000000000001</v>
      </c>
      <c r="L25" s="25"/>
      <c r="M25" s="14"/>
    </row>
    <row r="26" spans="1:13" x14ac:dyDescent="0.25">
      <c r="A26" s="33"/>
      <c r="B26" s="24"/>
      <c r="C26" s="138">
        <f t="shared" si="0"/>
        <v>1</v>
      </c>
      <c r="D26" s="139"/>
      <c r="E26" s="140">
        <v>0.65500000000000003</v>
      </c>
      <c r="F26" s="140">
        <v>0.23400000000000001</v>
      </c>
      <c r="G26" s="140">
        <v>0.05</v>
      </c>
      <c r="H26" s="140">
        <v>0.17299999999999999</v>
      </c>
      <c r="I26" s="139"/>
      <c r="J26" s="140">
        <v>1</v>
      </c>
      <c r="K26" s="141">
        <v>0.38</v>
      </c>
      <c r="L26" s="25"/>
      <c r="M26" s="14"/>
    </row>
    <row r="27" spans="1:13" x14ac:dyDescent="0.25">
      <c r="A27" s="33"/>
      <c r="B27" s="24"/>
      <c r="C27" s="134">
        <f>C26+0.5</f>
        <v>1.5</v>
      </c>
      <c r="D27" s="24"/>
      <c r="E27" s="135">
        <v>0.77300000000000002</v>
      </c>
      <c r="F27" s="135">
        <v>0.40899999999999997</v>
      </c>
      <c r="G27" s="135">
        <v>0.15</v>
      </c>
      <c r="H27" s="135">
        <v>0.32300000000000001</v>
      </c>
      <c r="I27" s="24"/>
      <c r="J27" s="24"/>
      <c r="K27" s="137">
        <v>0.49199999999999999</v>
      </c>
      <c r="L27" s="25"/>
      <c r="M27" s="14"/>
    </row>
    <row r="28" spans="1:13" x14ac:dyDescent="0.25">
      <c r="A28" s="33"/>
      <c r="B28" s="24"/>
      <c r="C28" s="134">
        <f>C27+1</f>
        <v>2.5</v>
      </c>
      <c r="D28" s="24"/>
      <c r="E28" s="135">
        <v>0.879</v>
      </c>
      <c r="F28" s="135">
        <v>0.63500000000000001</v>
      </c>
      <c r="G28" s="135">
        <v>0.35</v>
      </c>
      <c r="H28" s="135">
        <v>0.54</v>
      </c>
      <c r="I28" s="24"/>
      <c r="J28" s="24"/>
      <c r="K28" s="137">
        <v>0.65500000000000003</v>
      </c>
      <c r="L28" s="25"/>
      <c r="M28" s="14"/>
    </row>
    <row r="29" spans="1:13" ht="15" customHeight="1" x14ac:dyDescent="0.25">
      <c r="A29" s="33"/>
      <c r="B29" s="24"/>
      <c r="C29" s="134">
        <f t="shared" ref="C29:C33" si="1">C28+1</f>
        <v>3.5</v>
      </c>
      <c r="D29" s="24"/>
      <c r="E29" s="135">
        <v>0.93899999999999995</v>
      </c>
      <c r="F29" s="135">
        <v>0.79800000000000004</v>
      </c>
      <c r="G29" s="135">
        <v>0.6</v>
      </c>
      <c r="H29" s="135">
        <v>0.73199999999999998</v>
      </c>
      <c r="I29" s="24"/>
      <c r="J29" s="24"/>
      <c r="K29" s="137">
        <v>0.79900000000000004</v>
      </c>
      <c r="L29" s="25"/>
      <c r="M29" s="14"/>
    </row>
    <row r="30" spans="1:13" ht="15" customHeight="1" x14ac:dyDescent="0.25">
      <c r="A30" s="33"/>
      <c r="B30" s="24"/>
      <c r="C30" s="134">
        <f t="shared" si="1"/>
        <v>4.5</v>
      </c>
      <c r="D30" s="24"/>
      <c r="E30" s="135">
        <v>0.97399999999999998</v>
      </c>
      <c r="F30" s="135">
        <v>0.90400000000000003</v>
      </c>
      <c r="G30" s="135">
        <v>0.8</v>
      </c>
      <c r="H30" s="135">
        <v>0.86899999999999999</v>
      </c>
      <c r="I30" s="24"/>
      <c r="J30" s="24"/>
      <c r="K30" s="137">
        <v>0.90200000000000002</v>
      </c>
      <c r="L30" s="25"/>
      <c r="M30" s="14"/>
    </row>
    <row r="31" spans="1:13" ht="15" customHeight="1" x14ac:dyDescent="0.25">
      <c r="A31" s="33"/>
      <c r="B31" s="24"/>
      <c r="C31" s="134">
        <f t="shared" si="1"/>
        <v>5.5</v>
      </c>
      <c r="D31" s="24"/>
      <c r="E31" s="135">
        <v>0.98899999999999999</v>
      </c>
      <c r="F31" s="135">
        <v>0.95599999999999996</v>
      </c>
      <c r="G31" s="135">
        <v>0.9</v>
      </c>
      <c r="H31" s="135">
        <v>0.93700000000000006</v>
      </c>
      <c r="I31" s="24"/>
      <c r="J31" s="24"/>
      <c r="K31" s="137">
        <v>0.95299999999999996</v>
      </c>
      <c r="L31" s="25"/>
      <c r="M31" s="14"/>
    </row>
    <row r="32" spans="1:13" ht="15" customHeight="1" x14ac:dyDescent="0.25">
      <c r="A32" s="33"/>
      <c r="B32" s="24"/>
      <c r="C32" s="134">
        <f t="shared" si="1"/>
        <v>6.5</v>
      </c>
      <c r="D32" s="24"/>
      <c r="E32" s="135">
        <v>0.997</v>
      </c>
      <c r="F32" s="135">
        <v>0.97699999999999998</v>
      </c>
      <c r="G32" s="135">
        <v>0.95</v>
      </c>
      <c r="H32" s="135">
        <v>0.96799999999999997</v>
      </c>
      <c r="I32" s="24"/>
      <c r="J32" s="24"/>
      <c r="K32" s="137">
        <v>0.97599999999999998</v>
      </c>
      <c r="L32" s="25"/>
      <c r="M32" s="14"/>
    </row>
    <row r="33" spans="1:13" ht="15" customHeight="1" x14ac:dyDescent="0.25">
      <c r="A33" s="33"/>
      <c r="B33" s="24"/>
      <c r="C33" s="142">
        <f t="shared" si="1"/>
        <v>7.5</v>
      </c>
      <c r="D33" s="123"/>
      <c r="E33" s="143">
        <v>1</v>
      </c>
      <c r="F33" s="143">
        <v>1</v>
      </c>
      <c r="G33" s="143">
        <v>1</v>
      </c>
      <c r="H33" s="143">
        <v>1</v>
      </c>
      <c r="I33" s="123"/>
      <c r="J33" s="123"/>
      <c r="K33" s="144">
        <v>1</v>
      </c>
      <c r="L33" s="25"/>
      <c r="M33" s="14"/>
    </row>
    <row r="34" spans="1:13" x14ac:dyDescent="0.25">
      <c r="A34" s="3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  <c r="M34" s="14"/>
    </row>
    <row r="35" spans="1:13" x14ac:dyDescent="0.25">
      <c r="A35" s="3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14"/>
    </row>
    <row r="36" spans="1:13" x14ac:dyDescent="0.25">
      <c r="A36" s="23" t="s">
        <v>159</v>
      </c>
      <c r="B36" s="24"/>
      <c r="C36" s="24" t="s">
        <v>286</v>
      </c>
      <c r="D36" s="24"/>
      <c r="E36" s="24"/>
      <c r="F36" s="24"/>
      <c r="G36" s="24"/>
      <c r="H36" s="24"/>
      <c r="I36" s="24"/>
      <c r="J36" s="24"/>
      <c r="K36" s="24"/>
      <c r="L36" s="25"/>
      <c r="M36" s="14"/>
    </row>
    <row r="37" spans="1:13" x14ac:dyDescent="0.25">
      <c r="A37" s="26"/>
      <c r="B37" s="27"/>
      <c r="C37" s="24" t="s">
        <v>287</v>
      </c>
      <c r="D37" s="24"/>
      <c r="E37" s="24"/>
      <c r="F37" s="24"/>
      <c r="G37" s="24"/>
      <c r="H37" s="24"/>
      <c r="I37" s="24"/>
      <c r="J37" s="24"/>
      <c r="K37" s="24"/>
      <c r="L37" s="25"/>
      <c r="M37" s="14"/>
    </row>
    <row r="38" spans="1:13" x14ac:dyDescent="0.25">
      <c r="A38" s="3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14"/>
    </row>
    <row r="39" spans="1:13" x14ac:dyDescent="0.25">
      <c r="A39" s="3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14"/>
    </row>
    <row r="40" spans="1:13" x14ac:dyDescent="0.25">
      <c r="A40" s="23" t="s">
        <v>288</v>
      </c>
      <c r="B40" s="24"/>
      <c r="C40" s="24" t="s">
        <v>289</v>
      </c>
      <c r="D40" s="24"/>
      <c r="E40" s="24"/>
      <c r="F40" s="24"/>
      <c r="G40" s="24"/>
      <c r="H40" s="24"/>
      <c r="I40" s="24"/>
      <c r="J40" s="24"/>
      <c r="K40" s="24"/>
      <c r="L40" s="25"/>
      <c r="M40" s="14"/>
    </row>
    <row r="41" spans="1:13" ht="15.75" thickBot="1" x14ac:dyDescent="0.3">
      <c r="A41" s="41"/>
      <c r="B41" s="42"/>
      <c r="C41" s="42" t="s">
        <v>290</v>
      </c>
      <c r="D41" s="42"/>
      <c r="E41" s="42"/>
      <c r="F41" s="42"/>
      <c r="G41" s="42"/>
      <c r="H41" s="42"/>
      <c r="I41" s="42"/>
      <c r="J41" s="42"/>
      <c r="K41" s="42"/>
      <c r="L41" s="43"/>
      <c r="M41" s="14"/>
    </row>
    <row r="42" spans="1:13" x14ac:dyDescent="0.25">
      <c r="M42" s="14"/>
    </row>
    <row r="43" spans="1:13" x14ac:dyDescent="0.25">
      <c r="M43" s="14"/>
    </row>
    <row r="44" spans="1:13" x14ac:dyDescent="0.25">
      <c r="M44" s="14"/>
    </row>
    <row r="45" spans="1:13" x14ac:dyDescent="0.25">
      <c r="M45" s="14"/>
    </row>
    <row r="46" spans="1:13" x14ac:dyDescent="0.25">
      <c r="M46" s="14"/>
    </row>
    <row r="47" spans="1:13" x14ac:dyDescent="0.25">
      <c r="M47" s="14"/>
    </row>
    <row r="48" spans="1:13" x14ac:dyDescent="0.25">
      <c r="M48" s="14"/>
    </row>
    <row r="49" spans="13:13" x14ac:dyDescent="0.25">
      <c r="M49" s="14"/>
    </row>
    <row r="50" spans="13:13" x14ac:dyDescent="0.25">
      <c r="M50" s="14"/>
    </row>
    <row r="51" spans="13:13" x14ac:dyDescent="0.25">
      <c r="M51" s="14"/>
    </row>
    <row r="52" spans="13:13" x14ac:dyDescent="0.25">
      <c r="M52" s="14"/>
    </row>
    <row r="53" spans="13:13" x14ac:dyDescent="0.25">
      <c r="M53" s="14"/>
    </row>
    <row r="54" spans="13:13" x14ac:dyDescent="0.25">
      <c r="M54" s="14"/>
    </row>
  </sheetData>
  <mergeCells count="1">
    <mergeCell ref="K1:L1"/>
  </mergeCells>
  <hyperlinks>
    <hyperlink ref="K1" location="TOC!A1" display="Return to TOC" xr:uid="{05CFE5D3-847C-4B90-81B8-DAAED4C9ABB4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A119-2B7F-400F-AE57-AE5056B194F3}">
  <sheetPr codeName="Sheet69"/>
  <dimension ref="A1:AM17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35" width="9.28515625" customWidth="1"/>
    <col min="36" max="36" width="10.140625" bestFit="1" customWidth="1"/>
    <col min="37" max="37" width="11.28515625" bestFit="1" customWidth="1"/>
    <col min="38" max="38" width="11.7109375" customWidth="1"/>
  </cols>
  <sheetData>
    <row r="1" spans="1:39" x14ac:dyDescent="0.25">
      <c r="A1" s="20" t="s">
        <v>135</v>
      </c>
      <c r="B1" s="21"/>
      <c r="C1" s="21" t="s">
        <v>120</v>
      </c>
      <c r="D1" s="22"/>
      <c r="E1" s="21"/>
      <c r="F1" s="21"/>
      <c r="G1" s="21"/>
      <c r="H1" s="21"/>
      <c r="I1" s="21"/>
      <c r="J1" s="21"/>
      <c r="K1" s="317" t="s">
        <v>169</v>
      </c>
      <c r="L1" s="318"/>
      <c r="M1" s="10"/>
      <c r="AM1" s="10"/>
    </row>
    <row r="2" spans="1:39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4"/>
      <c r="L2" s="25"/>
      <c r="M2" s="10"/>
      <c r="AM2" s="10"/>
    </row>
    <row r="3" spans="1:39" x14ac:dyDescent="0.25">
      <c r="A3" s="114" t="s">
        <v>138</v>
      </c>
      <c r="B3" s="115"/>
      <c r="C3" s="115" t="s">
        <v>309</v>
      </c>
      <c r="D3" s="24"/>
      <c r="E3" s="24"/>
      <c r="F3" s="24"/>
      <c r="G3" s="24"/>
      <c r="H3" s="24"/>
      <c r="I3" s="24"/>
      <c r="J3" s="24"/>
      <c r="K3" s="24"/>
      <c r="L3" s="25"/>
      <c r="M3" s="10"/>
      <c r="AM3" s="10"/>
    </row>
    <row r="4" spans="1:39" x14ac:dyDescent="0.25">
      <c r="A4" s="26"/>
      <c r="B4" s="27"/>
      <c r="C4" s="27"/>
      <c r="D4" s="27"/>
      <c r="E4" s="27"/>
      <c r="F4" s="27"/>
      <c r="G4" s="24"/>
      <c r="H4" s="27"/>
      <c r="I4" s="27"/>
      <c r="J4" s="27"/>
      <c r="K4" s="27"/>
      <c r="L4" s="28"/>
      <c r="M4" s="14"/>
      <c r="AM4" s="14"/>
    </row>
    <row r="5" spans="1:39" ht="15" customHeight="1" x14ac:dyDescent="0.25">
      <c r="A5" s="29" t="s">
        <v>139</v>
      </c>
      <c r="B5" s="109"/>
      <c r="C5" s="116" t="s">
        <v>275</v>
      </c>
      <c r="D5" s="117"/>
      <c r="E5" s="48"/>
      <c r="F5" s="24"/>
      <c r="G5" s="24"/>
      <c r="H5" s="24"/>
      <c r="I5" s="24"/>
      <c r="J5" s="24"/>
      <c r="K5" s="24"/>
      <c r="L5" s="25"/>
      <c r="M5" s="14"/>
      <c r="AM5" s="14"/>
    </row>
    <row r="6" spans="1:39" x14ac:dyDescent="0.25">
      <c r="A6" s="33"/>
      <c r="B6" s="109"/>
      <c r="C6" s="118">
        <v>600000</v>
      </c>
      <c r="D6" s="119" t="s">
        <v>277</v>
      </c>
      <c r="E6" s="31"/>
      <c r="F6" s="24"/>
      <c r="G6" s="24"/>
      <c r="H6" s="24"/>
      <c r="I6" s="24"/>
      <c r="J6" s="24"/>
      <c r="K6" s="24"/>
      <c r="L6" s="25"/>
      <c r="M6" s="14"/>
      <c r="AM6" s="14"/>
    </row>
    <row r="7" spans="1:39" ht="15" customHeight="1" x14ac:dyDescent="0.25">
      <c r="A7" s="33"/>
      <c r="B7" s="109"/>
      <c r="C7" s="120">
        <v>300000</v>
      </c>
      <c r="D7" s="24" t="s">
        <v>278</v>
      </c>
      <c r="E7" s="34"/>
      <c r="F7" s="24"/>
      <c r="G7" s="24"/>
      <c r="H7" s="24"/>
      <c r="I7" s="24"/>
      <c r="J7" s="24"/>
      <c r="K7" s="24"/>
      <c r="L7" s="25"/>
      <c r="M7" s="14"/>
      <c r="AM7" s="14"/>
    </row>
    <row r="8" spans="1:39" ht="15" customHeight="1" x14ac:dyDescent="0.25">
      <c r="A8" s="29"/>
      <c r="B8" s="27"/>
      <c r="C8" s="120">
        <v>55000</v>
      </c>
      <c r="D8" s="24" t="s">
        <v>279</v>
      </c>
      <c r="E8" s="34"/>
      <c r="F8" s="24"/>
      <c r="G8" s="24"/>
      <c r="H8" s="24"/>
      <c r="I8" s="24"/>
      <c r="J8" s="24"/>
      <c r="K8" s="24"/>
      <c r="L8" s="25"/>
      <c r="M8" s="14"/>
      <c r="AM8" s="14"/>
    </row>
    <row r="9" spans="1:39" x14ac:dyDescent="0.25">
      <c r="A9" s="33"/>
      <c r="B9" s="27"/>
      <c r="C9" s="120">
        <v>15000</v>
      </c>
      <c r="D9" s="24" t="s">
        <v>280</v>
      </c>
      <c r="E9" s="34"/>
      <c r="F9" s="24"/>
      <c r="G9" s="24"/>
      <c r="H9" s="24"/>
      <c r="I9" s="24"/>
      <c r="J9" s="24"/>
      <c r="K9" s="24"/>
      <c r="L9" s="25"/>
      <c r="M9" s="14"/>
      <c r="AM9" s="14"/>
    </row>
    <row r="10" spans="1:39" x14ac:dyDescent="0.25">
      <c r="A10" s="26"/>
      <c r="B10" s="27"/>
      <c r="C10" s="120">
        <v>5000</v>
      </c>
      <c r="D10" s="24" t="s">
        <v>281</v>
      </c>
      <c r="E10" s="34"/>
      <c r="F10" s="24"/>
      <c r="G10" s="24"/>
      <c r="H10" s="24"/>
      <c r="I10" s="24"/>
      <c r="J10" s="24"/>
      <c r="K10" s="24"/>
      <c r="L10" s="25"/>
      <c r="M10" s="14"/>
      <c r="AM10" s="14"/>
    </row>
    <row r="11" spans="1:39" x14ac:dyDescent="0.25">
      <c r="A11" s="26"/>
      <c r="B11" s="27"/>
      <c r="C11" s="121">
        <v>0.1</v>
      </c>
      <c r="D11" s="24" t="s">
        <v>282</v>
      </c>
      <c r="E11" s="34"/>
      <c r="F11" s="24"/>
      <c r="G11" s="24"/>
      <c r="H11" s="24"/>
      <c r="I11" s="24"/>
      <c r="J11" s="24"/>
      <c r="K11" s="24"/>
      <c r="L11" s="25"/>
      <c r="M11" s="14"/>
      <c r="AM11" s="14"/>
    </row>
    <row r="12" spans="1:39" x14ac:dyDescent="0.25">
      <c r="A12" s="26"/>
      <c r="B12" s="24"/>
      <c r="C12" s="122">
        <v>0.03</v>
      </c>
      <c r="D12" s="123" t="s">
        <v>283</v>
      </c>
      <c r="E12" s="35"/>
      <c r="F12" s="24"/>
      <c r="G12" s="24"/>
      <c r="H12" s="24"/>
      <c r="I12" s="24"/>
      <c r="J12" s="24"/>
      <c r="K12" s="24"/>
      <c r="L12" s="25"/>
      <c r="M12" s="14"/>
      <c r="AM12" s="14"/>
    </row>
    <row r="13" spans="1:39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14"/>
      <c r="AM13" s="14"/>
    </row>
    <row r="14" spans="1:39" x14ac:dyDescent="0.25">
      <c r="A14" s="26"/>
      <c r="B14" s="24"/>
      <c r="C14" s="24" t="s">
        <v>284</v>
      </c>
      <c r="D14" s="24"/>
      <c r="E14" s="24"/>
      <c r="F14" s="24"/>
      <c r="G14" s="24"/>
      <c r="H14" s="24"/>
      <c r="I14" s="24"/>
      <c r="J14" s="24"/>
      <c r="K14" s="24"/>
      <c r="L14" s="25"/>
      <c r="M14" s="14"/>
      <c r="AM14" s="14"/>
    </row>
    <row r="15" spans="1:39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14"/>
      <c r="AM15" s="14"/>
    </row>
    <row r="16" spans="1:39" x14ac:dyDescent="0.25">
      <c r="A16" s="33"/>
      <c r="B16" s="24"/>
      <c r="C16" s="116" t="s">
        <v>285</v>
      </c>
      <c r="D16" s="117"/>
      <c r="E16" s="117"/>
      <c r="F16" s="117"/>
      <c r="G16" s="117"/>
      <c r="H16" s="117"/>
      <c r="I16" s="117"/>
      <c r="J16" s="48"/>
      <c r="K16" s="48"/>
      <c r="L16" s="25"/>
      <c r="M16" s="14"/>
      <c r="AM16" s="14"/>
    </row>
    <row r="17" spans="1:39" x14ac:dyDescent="0.25">
      <c r="A17" s="33"/>
      <c r="B17" s="24"/>
      <c r="C17" s="124"/>
      <c r="D17" s="125"/>
      <c r="E17" s="126" t="s">
        <v>303</v>
      </c>
      <c r="F17" s="126" t="s">
        <v>304</v>
      </c>
      <c r="G17" s="126" t="s">
        <v>305</v>
      </c>
      <c r="H17" s="126" t="s">
        <v>306</v>
      </c>
      <c r="I17" s="125"/>
      <c r="J17" s="126" t="s">
        <v>307</v>
      </c>
      <c r="K17" s="127" t="s">
        <v>308</v>
      </c>
      <c r="L17" s="25"/>
      <c r="M17" s="14"/>
      <c r="AM17" s="14"/>
    </row>
    <row r="18" spans="1:39" x14ac:dyDescent="0.25">
      <c r="A18" s="33"/>
      <c r="B18" s="24"/>
      <c r="C18" s="128"/>
      <c r="D18" s="82"/>
      <c r="E18" s="82" t="s">
        <v>295</v>
      </c>
      <c r="F18" s="82" t="s">
        <v>295</v>
      </c>
      <c r="G18" s="82"/>
      <c r="H18" s="82" t="s">
        <v>301</v>
      </c>
      <c r="I18" s="82"/>
      <c r="J18" s="82"/>
      <c r="K18" s="129"/>
      <c r="L18" s="25"/>
      <c r="M18" s="14"/>
      <c r="AM18" s="14"/>
    </row>
    <row r="19" spans="1:39" x14ac:dyDescent="0.25">
      <c r="A19" s="33"/>
      <c r="B19" s="24"/>
      <c r="C19" s="128" t="s">
        <v>291</v>
      </c>
      <c r="D19" s="82"/>
      <c r="E19" s="82" t="s">
        <v>296</v>
      </c>
      <c r="F19" s="82" t="s">
        <v>298</v>
      </c>
      <c r="G19" s="82" t="s">
        <v>299</v>
      </c>
      <c r="H19" s="82" t="s">
        <v>302</v>
      </c>
      <c r="I19" s="82"/>
      <c r="J19" s="82" t="s">
        <v>292</v>
      </c>
      <c r="K19" s="129"/>
      <c r="L19" s="25"/>
      <c r="M19" s="14"/>
      <c r="AM19" s="14"/>
    </row>
    <row r="20" spans="1:39" x14ac:dyDescent="0.25">
      <c r="A20" s="33"/>
      <c r="B20" s="24"/>
      <c r="C20" s="83" t="s">
        <v>294</v>
      </c>
      <c r="D20" s="130" t="s">
        <v>276</v>
      </c>
      <c r="E20" s="130" t="s">
        <v>297</v>
      </c>
      <c r="F20" s="130" t="s">
        <v>297</v>
      </c>
      <c r="G20" s="130" t="s">
        <v>300</v>
      </c>
      <c r="H20" s="130" t="s">
        <v>297</v>
      </c>
      <c r="I20" s="130" t="s">
        <v>279</v>
      </c>
      <c r="J20" s="130" t="s">
        <v>293</v>
      </c>
      <c r="K20" s="85" t="s">
        <v>282</v>
      </c>
      <c r="L20" s="25"/>
      <c r="M20" s="14"/>
      <c r="AM20" s="14"/>
    </row>
    <row r="21" spans="1:39" x14ac:dyDescent="0.25">
      <c r="A21" s="33"/>
      <c r="B21" s="24"/>
      <c r="C21" s="131">
        <v>0</v>
      </c>
      <c r="D21" s="132">
        <v>1</v>
      </c>
      <c r="E21" s="119"/>
      <c r="F21" s="119"/>
      <c r="G21" s="119"/>
      <c r="H21" s="119"/>
      <c r="I21" s="132">
        <v>1</v>
      </c>
      <c r="J21" s="133">
        <v>0.25</v>
      </c>
      <c r="K21" s="31"/>
      <c r="L21" s="25"/>
      <c r="M21" s="14"/>
      <c r="AM21" s="14"/>
    </row>
    <row r="22" spans="1:39" x14ac:dyDescent="0.25">
      <c r="A22" s="33"/>
      <c r="B22" s="24"/>
      <c r="C22" s="134">
        <f>C21+0.25</f>
        <v>0.25</v>
      </c>
      <c r="D22" s="24"/>
      <c r="E22" s="135">
        <v>0.107</v>
      </c>
      <c r="F22" s="135">
        <v>2.1000000000000001E-2</v>
      </c>
      <c r="G22" s="135">
        <v>1E-3</v>
      </c>
      <c r="H22" s="135">
        <v>1.4E-2</v>
      </c>
      <c r="I22" s="136"/>
      <c r="J22" s="135">
        <v>0.438</v>
      </c>
      <c r="K22" s="137">
        <v>7.2999999999999995E-2</v>
      </c>
      <c r="L22" s="25"/>
      <c r="M22" s="14"/>
      <c r="AM22" s="14"/>
    </row>
    <row r="23" spans="1:39" ht="15" customHeight="1" x14ac:dyDescent="0.25">
      <c r="A23" s="33"/>
      <c r="B23" s="24"/>
      <c r="C23" s="134">
        <f t="shared" ref="C23:C25" si="0">C22+0.25</f>
        <v>0.5</v>
      </c>
      <c r="D23" s="24"/>
      <c r="E23" s="135">
        <v>0.26300000000000001</v>
      </c>
      <c r="F23" s="135">
        <v>7.1999999999999995E-2</v>
      </c>
      <c r="G23" s="135">
        <v>5.0000000000000001E-3</v>
      </c>
      <c r="H23" s="135">
        <v>0.05</v>
      </c>
      <c r="I23" s="24"/>
      <c r="J23" s="135">
        <v>0.625</v>
      </c>
      <c r="K23" s="137">
        <v>0.16200000000000001</v>
      </c>
      <c r="L23" s="25"/>
      <c r="M23" s="14"/>
      <c r="AM23" s="14"/>
    </row>
    <row r="24" spans="1:39" ht="15" customHeight="1" x14ac:dyDescent="0.25">
      <c r="A24" s="33"/>
      <c r="B24" s="24"/>
      <c r="C24" s="134">
        <f t="shared" si="0"/>
        <v>0.75</v>
      </c>
      <c r="D24" s="24"/>
      <c r="E24" s="135">
        <v>0.45400000000000001</v>
      </c>
      <c r="F24" s="135">
        <v>0.14499999999999999</v>
      </c>
      <c r="G24" s="135">
        <v>0.02</v>
      </c>
      <c r="H24" s="135">
        <v>0.10299999999999999</v>
      </c>
      <c r="I24" s="24"/>
      <c r="J24" s="135">
        <v>0.81299999999999994</v>
      </c>
      <c r="K24" s="137">
        <v>0.26500000000000001</v>
      </c>
      <c r="L24" s="25"/>
      <c r="M24" s="14"/>
      <c r="AM24" s="14"/>
    </row>
    <row r="25" spans="1:39" ht="15" customHeight="1" x14ac:dyDescent="0.25">
      <c r="A25" s="33"/>
      <c r="B25" s="24"/>
      <c r="C25" s="138">
        <f t="shared" si="0"/>
        <v>1</v>
      </c>
      <c r="D25" s="139"/>
      <c r="E25" s="140">
        <v>0.65500000000000003</v>
      </c>
      <c r="F25" s="140">
        <v>0.23400000000000001</v>
      </c>
      <c r="G25" s="140">
        <v>0.05</v>
      </c>
      <c r="H25" s="140">
        <v>0.17299999999999999</v>
      </c>
      <c r="I25" s="139"/>
      <c r="J25" s="140">
        <v>1</v>
      </c>
      <c r="K25" s="141">
        <v>0.38</v>
      </c>
      <c r="L25" s="25"/>
      <c r="M25" s="14"/>
      <c r="AM25" s="14"/>
    </row>
    <row r="26" spans="1:39" ht="15" customHeight="1" x14ac:dyDescent="0.25">
      <c r="A26" s="33"/>
      <c r="B26" s="24"/>
      <c r="C26" s="134">
        <f>C25+0.5</f>
        <v>1.5</v>
      </c>
      <c r="D26" s="24"/>
      <c r="E26" s="135">
        <v>0.77300000000000002</v>
      </c>
      <c r="F26" s="135">
        <v>0.40899999999999997</v>
      </c>
      <c r="G26" s="135">
        <v>0.15</v>
      </c>
      <c r="H26" s="135">
        <v>0.32300000000000001</v>
      </c>
      <c r="I26" s="24"/>
      <c r="J26" s="24"/>
      <c r="K26" s="137">
        <v>0.49199999999999999</v>
      </c>
      <c r="L26" s="25"/>
      <c r="M26" s="14"/>
      <c r="AM26" s="14"/>
    </row>
    <row r="27" spans="1:39" ht="15" customHeight="1" x14ac:dyDescent="0.25">
      <c r="A27" s="33"/>
      <c r="B27" s="24"/>
      <c r="C27" s="134">
        <f>C26+1</f>
        <v>2.5</v>
      </c>
      <c r="D27" s="24"/>
      <c r="E27" s="135">
        <v>0.879</v>
      </c>
      <c r="F27" s="135">
        <v>0.63500000000000001</v>
      </c>
      <c r="G27" s="135">
        <v>0.35</v>
      </c>
      <c r="H27" s="135">
        <v>0.54</v>
      </c>
      <c r="I27" s="24"/>
      <c r="J27" s="24"/>
      <c r="K27" s="137">
        <v>0.65500000000000003</v>
      </c>
      <c r="L27" s="25"/>
      <c r="M27" s="14"/>
      <c r="AM27" s="14"/>
    </row>
    <row r="28" spans="1:39" ht="15" customHeight="1" x14ac:dyDescent="0.25">
      <c r="A28" s="33"/>
      <c r="B28" s="24"/>
      <c r="C28" s="134">
        <f t="shared" ref="C28:C32" si="1">C27+1</f>
        <v>3.5</v>
      </c>
      <c r="D28" s="24"/>
      <c r="E28" s="135">
        <v>0.93899999999999995</v>
      </c>
      <c r="F28" s="135">
        <v>0.79800000000000004</v>
      </c>
      <c r="G28" s="135">
        <v>0.6</v>
      </c>
      <c r="H28" s="135">
        <v>0.73199999999999998</v>
      </c>
      <c r="I28" s="24"/>
      <c r="J28" s="24"/>
      <c r="K28" s="137">
        <v>0.79900000000000004</v>
      </c>
      <c r="L28" s="25"/>
      <c r="M28" s="14"/>
      <c r="AM28" s="14"/>
    </row>
    <row r="29" spans="1:39" x14ac:dyDescent="0.25">
      <c r="A29" s="33"/>
      <c r="B29" s="24"/>
      <c r="C29" s="134">
        <f t="shared" si="1"/>
        <v>4.5</v>
      </c>
      <c r="D29" s="24"/>
      <c r="E29" s="135">
        <v>0.97399999999999998</v>
      </c>
      <c r="F29" s="135">
        <v>0.90400000000000003</v>
      </c>
      <c r="G29" s="135">
        <v>0.8</v>
      </c>
      <c r="H29" s="135">
        <v>0.86899999999999999</v>
      </c>
      <c r="I29" s="24"/>
      <c r="J29" s="24"/>
      <c r="K29" s="137">
        <v>0.90200000000000002</v>
      </c>
      <c r="L29" s="25"/>
      <c r="M29" s="14"/>
      <c r="AM29" s="14"/>
    </row>
    <row r="30" spans="1:39" x14ac:dyDescent="0.25">
      <c r="A30" s="33"/>
      <c r="B30" s="24"/>
      <c r="C30" s="134">
        <f t="shared" si="1"/>
        <v>5.5</v>
      </c>
      <c r="D30" s="24"/>
      <c r="E30" s="135">
        <v>0.98899999999999999</v>
      </c>
      <c r="F30" s="135">
        <v>0.95599999999999996</v>
      </c>
      <c r="G30" s="135">
        <v>0.9</v>
      </c>
      <c r="H30" s="135">
        <v>0.93700000000000006</v>
      </c>
      <c r="I30" s="24"/>
      <c r="J30" s="24"/>
      <c r="K30" s="137">
        <v>0.95299999999999996</v>
      </c>
      <c r="L30" s="25"/>
      <c r="M30" s="14"/>
      <c r="AM30" s="14"/>
    </row>
    <row r="31" spans="1:39" x14ac:dyDescent="0.25">
      <c r="A31" s="33"/>
      <c r="B31" s="24"/>
      <c r="C31" s="134">
        <f t="shared" si="1"/>
        <v>6.5</v>
      </c>
      <c r="D31" s="24"/>
      <c r="E31" s="135">
        <v>0.997</v>
      </c>
      <c r="F31" s="135">
        <v>0.97699999999999998</v>
      </c>
      <c r="G31" s="135">
        <v>0.95</v>
      </c>
      <c r="H31" s="135">
        <v>0.96799999999999997</v>
      </c>
      <c r="I31" s="24"/>
      <c r="J31" s="24"/>
      <c r="K31" s="137">
        <v>0.97599999999999998</v>
      </c>
      <c r="L31" s="25"/>
      <c r="M31" s="14"/>
      <c r="AM31" s="14"/>
    </row>
    <row r="32" spans="1:39" x14ac:dyDescent="0.25">
      <c r="A32" s="33"/>
      <c r="B32" s="24"/>
      <c r="C32" s="142">
        <f t="shared" si="1"/>
        <v>7.5</v>
      </c>
      <c r="D32" s="123"/>
      <c r="E32" s="143">
        <v>1</v>
      </c>
      <c r="F32" s="143">
        <v>1</v>
      </c>
      <c r="G32" s="143">
        <v>1</v>
      </c>
      <c r="H32" s="143">
        <v>1</v>
      </c>
      <c r="I32" s="123"/>
      <c r="J32" s="123"/>
      <c r="K32" s="144">
        <v>1</v>
      </c>
      <c r="L32" s="25"/>
      <c r="M32" s="14"/>
      <c r="AM32" s="14"/>
    </row>
    <row r="33" spans="1:39" x14ac:dyDescent="0.25">
      <c r="A33" s="3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14"/>
      <c r="AM33" s="14"/>
    </row>
    <row r="34" spans="1:39" x14ac:dyDescent="0.25">
      <c r="A34" s="23" t="s">
        <v>159</v>
      </c>
      <c r="B34" s="24"/>
      <c r="C34" s="24" t="s">
        <v>310</v>
      </c>
      <c r="D34" s="24"/>
      <c r="E34" s="24"/>
      <c r="F34" s="24"/>
      <c r="G34" s="24"/>
      <c r="H34" s="24"/>
      <c r="I34" s="24"/>
      <c r="J34" s="24"/>
      <c r="K34" s="24"/>
      <c r="L34" s="25"/>
      <c r="M34" s="14"/>
      <c r="AM34" s="14"/>
    </row>
    <row r="35" spans="1:39" x14ac:dyDescent="0.25">
      <c r="A35" s="26"/>
      <c r="B35" s="27"/>
      <c r="C35" s="24" t="s">
        <v>311</v>
      </c>
      <c r="D35" s="24"/>
      <c r="E35" s="24"/>
      <c r="F35" s="24"/>
      <c r="G35" s="24"/>
      <c r="H35" s="24"/>
      <c r="I35" s="24"/>
      <c r="J35" s="24"/>
      <c r="K35" s="24"/>
      <c r="L35" s="25"/>
      <c r="M35" s="14"/>
      <c r="AM35" s="14"/>
    </row>
    <row r="36" spans="1:39" x14ac:dyDescent="0.25">
      <c r="A36" s="3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14"/>
      <c r="AM36" s="14"/>
    </row>
    <row r="37" spans="1:39" x14ac:dyDescent="0.25">
      <c r="A37" s="3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5"/>
      <c r="M37" s="14"/>
      <c r="AM37" s="14"/>
    </row>
    <row r="38" spans="1:39" x14ac:dyDescent="0.25">
      <c r="A38" s="23" t="s">
        <v>288</v>
      </c>
      <c r="B38" s="24"/>
      <c r="C38" s="24" t="s">
        <v>289</v>
      </c>
      <c r="D38" s="24"/>
      <c r="E38" s="24"/>
      <c r="F38" s="24"/>
      <c r="G38" s="24"/>
      <c r="H38" s="24"/>
      <c r="I38" s="24"/>
      <c r="J38" s="24"/>
      <c r="K38" s="24"/>
      <c r="L38" s="25"/>
      <c r="M38" s="14"/>
      <c r="AM38" s="14"/>
    </row>
    <row r="39" spans="1:39" ht="15.75" thickBot="1" x14ac:dyDescent="0.3">
      <c r="A39" s="41"/>
      <c r="B39" s="42"/>
      <c r="C39" s="42" t="s">
        <v>290</v>
      </c>
      <c r="D39" s="42"/>
      <c r="E39" s="42"/>
      <c r="F39" s="42"/>
      <c r="G39" s="42"/>
      <c r="H39" s="42"/>
      <c r="I39" s="42"/>
      <c r="J39" s="42"/>
      <c r="K39" s="42"/>
      <c r="L39" s="43"/>
      <c r="M39" s="14"/>
      <c r="AM39" s="14"/>
    </row>
    <row r="40" spans="1:39" x14ac:dyDescent="0.25">
      <c r="M40" s="14"/>
      <c r="AM40" s="14"/>
    </row>
    <row r="41" spans="1:39" x14ac:dyDescent="0.25">
      <c r="M41" s="14"/>
      <c r="AM41" s="14"/>
    </row>
    <row r="42" spans="1:39" x14ac:dyDescent="0.25">
      <c r="M42" s="14"/>
      <c r="AM42" s="14"/>
    </row>
    <row r="43" spans="1:39" x14ac:dyDescent="0.25">
      <c r="M43" s="14"/>
      <c r="AM43" s="14"/>
    </row>
    <row r="44" spans="1:39" x14ac:dyDescent="0.25">
      <c r="M44" s="14"/>
      <c r="AM44" s="14"/>
    </row>
    <row r="45" spans="1:39" x14ac:dyDescent="0.25">
      <c r="M45" s="14"/>
      <c r="AM45" s="14"/>
    </row>
    <row r="46" spans="1:39" x14ac:dyDescent="0.25">
      <c r="M46" s="14"/>
      <c r="AM46" s="14"/>
    </row>
    <row r="47" spans="1:39" x14ac:dyDescent="0.25">
      <c r="M47" s="14"/>
      <c r="AM47" s="14"/>
    </row>
    <row r="48" spans="1:39" x14ac:dyDescent="0.25">
      <c r="M48" s="14"/>
      <c r="AM48" s="14"/>
    </row>
    <row r="49" spans="13:39" x14ac:dyDescent="0.25">
      <c r="M49" s="14"/>
      <c r="AM49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  <row r="161" spans="1:13" x14ac:dyDescent="0.25">
      <c r="M161" s="14"/>
    </row>
    <row r="162" spans="1:13" x14ac:dyDescent="0.25">
      <c r="M162" s="14"/>
    </row>
    <row r="163" spans="1:13" x14ac:dyDescent="0.25">
      <c r="M163" s="14"/>
    </row>
    <row r="164" spans="1:13" x14ac:dyDescent="0.25">
      <c r="M164" s="14"/>
    </row>
    <row r="165" spans="1:13" x14ac:dyDescent="0.25">
      <c r="M165" s="14"/>
    </row>
    <row r="166" spans="1:13" x14ac:dyDescent="0.25">
      <c r="M166" s="14"/>
    </row>
    <row r="167" spans="1:13" x14ac:dyDescent="0.25">
      <c r="M167" s="14"/>
    </row>
    <row r="168" spans="1:13" x14ac:dyDescent="0.25">
      <c r="M168" s="14"/>
    </row>
    <row r="169" spans="1:13" x14ac:dyDescent="0.25">
      <c r="M169" s="14"/>
    </row>
    <row r="170" spans="1:13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4"/>
    </row>
    <row r="171" spans="1:13" x14ac:dyDescent="0.25">
      <c r="M171" s="14"/>
    </row>
    <row r="172" spans="1:13" x14ac:dyDescent="0.25">
      <c r="M172" s="14"/>
    </row>
    <row r="173" spans="1:13" x14ac:dyDescent="0.25">
      <c r="M173" s="14"/>
    </row>
    <row r="174" spans="1:13" x14ac:dyDescent="0.25">
      <c r="M174" s="14"/>
    </row>
    <row r="175" spans="1:13" x14ac:dyDescent="0.25">
      <c r="M175" s="14"/>
    </row>
    <row r="176" spans="1:13" x14ac:dyDescent="0.25">
      <c r="M176" s="14"/>
    </row>
    <row r="177" spans="13:13" x14ac:dyDescent="0.25">
      <c r="M177" s="14"/>
    </row>
    <row r="178" spans="13:13" x14ac:dyDescent="0.25">
      <c r="M178" s="14"/>
    </row>
  </sheetData>
  <mergeCells count="1">
    <mergeCell ref="K1:L1"/>
  </mergeCells>
  <hyperlinks>
    <hyperlink ref="K1" location="TOC!A1" display="Return to TOC" xr:uid="{65D4750D-3776-4A6A-8002-819546701C2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9E28-C057-49B5-A20D-A8E9CADA58CE}">
  <sheetPr codeName="Sheet2"/>
  <dimension ref="A5:G132"/>
  <sheetViews>
    <sheetView workbookViewId="0"/>
  </sheetViews>
  <sheetFormatPr defaultRowHeight="15" x14ac:dyDescent="0.25"/>
  <cols>
    <col min="2" max="2" width="25.5703125" style="11" bestFit="1" customWidth="1"/>
    <col min="3" max="3" width="31.140625" bestFit="1" customWidth="1"/>
    <col min="4" max="4" width="52.5703125" customWidth="1"/>
  </cols>
  <sheetData>
    <row r="5" spans="1:7" x14ac:dyDescent="0.25">
      <c r="A5" s="315" t="s">
        <v>11</v>
      </c>
      <c r="B5" s="315"/>
      <c r="C5" s="315"/>
      <c r="D5" s="315"/>
      <c r="E5" s="315"/>
      <c r="F5" s="315"/>
    </row>
    <row r="6" spans="1:7" x14ac:dyDescent="0.25">
      <c r="A6" s="315"/>
      <c r="B6" s="315"/>
      <c r="C6" s="315"/>
      <c r="D6" s="315"/>
      <c r="E6" s="315"/>
      <c r="F6" s="315"/>
    </row>
    <row r="8" spans="1:7" ht="18.75" x14ac:dyDescent="0.3">
      <c r="A8" s="316" t="s">
        <v>780</v>
      </c>
      <c r="B8" s="316"/>
      <c r="C8" s="316"/>
      <c r="D8" s="316"/>
      <c r="E8" s="316"/>
      <c r="F8" s="316"/>
    </row>
    <row r="9" spans="1:7" ht="21" x14ac:dyDescent="0.35">
      <c r="A9" s="5"/>
      <c r="B9" s="5"/>
      <c r="C9" s="5"/>
    </row>
    <row r="10" spans="1:7" x14ac:dyDescent="0.25">
      <c r="A10" s="6" t="s">
        <v>7</v>
      </c>
      <c r="B10" s="6" t="s">
        <v>8</v>
      </c>
      <c r="C10" s="6" t="s">
        <v>9</v>
      </c>
      <c r="D10" s="7" t="s">
        <v>10</v>
      </c>
      <c r="E10" s="8"/>
      <c r="F10" s="8"/>
      <c r="G10" s="8"/>
    </row>
    <row r="11" spans="1:7" x14ac:dyDescent="0.25">
      <c r="A11" s="311">
        <v>1</v>
      </c>
      <c r="B11" s="10" t="s">
        <v>27</v>
      </c>
      <c r="C11" t="s">
        <v>12</v>
      </c>
      <c r="D11" t="s">
        <v>19</v>
      </c>
    </row>
    <row r="12" spans="1:7" x14ac:dyDescent="0.25">
      <c r="A12" s="311">
        <f>A11+1</f>
        <v>2</v>
      </c>
      <c r="B12" s="10" t="s">
        <v>27</v>
      </c>
      <c r="C12" t="s">
        <v>13</v>
      </c>
      <c r="D12" t="s">
        <v>20</v>
      </c>
    </row>
    <row r="13" spans="1:7" x14ac:dyDescent="0.25">
      <c r="A13" s="311">
        <f t="shared" ref="A13:A65" si="0">A12+1</f>
        <v>3</v>
      </c>
      <c r="B13" s="10" t="s">
        <v>27</v>
      </c>
      <c r="C13" t="s">
        <v>14</v>
      </c>
      <c r="D13" t="s">
        <v>21</v>
      </c>
    </row>
    <row r="14" spans="1:7" x14ac:dyDescent="0.25">
      <c r="A14" s="311">
        <f t="shared" si="0"/>
        <v>4</v>
      </c>
      <c r="B14" s="10" t="s">
        <v>28</v>
      </c>
      <c r="C14" t="s">
        <v>15</v>
      </c>
      <c r="D14" t="s">
        <v>22</v>
      </c>
    </row>
    <row r="15" spans="1:7" x14ac:dyDescent="0.25">
      <c r="A15" s="311">
        <f t="shared" si="0"/>
        <v>5</v>
      </c>
      <c r="B15" s="10" t="s">
        <v>28</v>
      </c>
      <c r="C15" t="s">
        <v>16</v>
      </c>
      <c r="D15" t="s">
        <v>23</v>
      </c>
    </row>
    <row r="16" spans="1:7" x14ac:dyDescent="0.25">
      <c r="A16" s="311">
        <f t="shared" si="0"/>
        <v>6</v>
      </c>
      <c r="B16" s="10" t="s">
        <v>28</v>
      </c>
      <c r="C16" t="s">
        <v>17</v>
      </c>
      <c r="D16" t="s">
        <v>24</v>
      </c>
    </row>
    <row r="17" spans="1:4" x14ac:dyDescent="0.25">
      <c r="A17" s="311">
        <f t="shared" si="0"/>
        <v>7</v>
      </c>
      <c r="B17" s="10" t="s">
        <v>28</v>
      </c>
      <c r="C17" t="s">
        <v>18</v>
      </c>
      <c r="D17" t="s">
        <v>25</v>
      </c>
    </row>
    <row r="18" spans="1:4" x14ac:dyDescent="0.25">
      <c r="A18" s="311">
        <f t="shared" si="0"/>
        <v>8</v>
      </c>
      <c r="B18" s="10" t="s">
        <v>28</v>
      </c>
      <c r="C18" t="s">
        <v>778</v>
      </c>
      <c r="D18" t="s">
        <v>26</v>
      </c>
    </row>
    <row r="19" spans="1:4" x14ac:dyDescent="0.25">
      <c r="A19" s="311">
        <f t="shared" si="0"/>
        <v>9</v>
      </c>
      <c r="B19" s="10" t="s">
        <v>28</v>
      </c>
      <c r="C19" t="s">
        <v>781</v>
      </c>
      <c r="D19" t="s">
        <v>782</v>
      </c>
    </row>
    <row r="20" spans="1:4" x14ac:dyDescent="0.25">
      <c r="A20" s="311">
        <f t="shared" si="0"/>
        <v>10</v>
      </c>
      <c r="B20" s="10" t="s">
        <v>783</v>
      </c>
      <c r="C20" t="s">
        <v>784</v>
      </c>
      <c r="D20" t="s">
        <v>785</v>
      </c>
    </row>
    <row r="21" spans="1:4" x14ac:dyDescent="0.25">
      <c r="A21" s="311">
        <f t="shared" si="0"/>
        <v>11</v>
      </c>
      <c r="B21" s="10" t="s">
        <v>114</v>
      </c>
      <c r="C21" t="s">
        <v>29</v>
      </c>
      <c r="D21" t="s">
        <v>49</v>
      </c>
    </row>
    <row r="22" spans="1:4" x14ac:dyDescent="0.25">
      <c r="A22" s="311">
        <f t="shared" si="0"/>
        <v>12</v>
      </c>
      <c r="B22" s="10" t="s">
        <v>114</v>
      </c>
      <c r="C22" t="s">
        <v>30</v>
      </c>
      <c r="D22" t="s">
        <v>50</v>
      </c>
    </row>
    <row r="23" spans="1:4" x14ac:dyDescent="0.25">
      <c r="A23" s="311">
        <f t="shared" si="0"/>
        <v>13</v>
      </c>
      <c r="B23" s="10" t="s">
        <v>114</v>
      </c>
      <c r="C23" t="s">
        <v>31</v>
      </c>
      <c r="D23" t="s">
        <v>51</v>
      </c>
    </row>
    <row r="24" spans="1:4" x14ac:dyDescent="0.25">
      <c r="A24" s="311">
        <f t="shared" si="0"/>
        <v>14</v>
      </c>
      <c r="B24" s="10" t="s">
        <v>119</v>
      </c>
      <c r="C24" t="s">
        <v>32</v>
      </c>
      <c r="D24" t="s">
        <v>52</v>
      </c>
    </row>
    <row r="25" spans="1:4" x14ac:dyDescent="0.25">
      <c r="A25" s="311">
        <f t="shared" si="0"/>
        <v>15</v>
      </c>
      <c r="B25" s="10" t="s">
        <v>119</v>
      </c>
      <c r="C25" t="s">
        <v>33</v>
      </c>
      <c r="D25" t="s">
        <v>53</v>
      </c>
    </row>
    <row r="26" spans="1:4" x14ac:dyDescent="0.25">
      <c r="A26" s="311">
        <f t="shared" si="0"/>
        <v>16</v>
      </c>
      <c r="B26" s="10" t="s">
        <v>119</v>
      </c>
      <c r="C26" t="s">
        <v>34</v>
      </c>
      <c r="D26" t="s">
        <v>54</v>
      </c>
    </row>
    <row r="27" spans="1:4" x14ac:dyDescent="0.25">
      <c r="A27" s="311">
        <f t="shared" si="0"/>
        <v>17</v>
      </c>
      <c r="B27" s="10" t="s">
        <v>120</v>
      </c>
      <c r="C27" t="s">
        <v>35</v>
      </c>
      <c r="D27" t="s">
        <v>55</v>
      </c>
    </row>
    <row r="28" spans="1:4" x14ac:dyDescent="0.25">
      <c r="A28" s="311">
        <f t="shared" si="0"/>
        <v>18</v>
      </c>
      <c r="B28" s="10" t="s">
        <v>121</v>
      </c>
      <c r="C28" t="s">
        <v>36</v>
      </c>
      <c r="D28" t="s">
        <v>56</v>
      </c>
    </row>
    <row r="29" spans="1:4" x14ac:dyDescent="0.25">
      <c r="A29" s="311">
        <f t="shared" si="0"/>
        <v>19</v>
      </c>
      <c r="B29" s="10" t="s">
        <v>121</v>
      </c>
      <c r="C29" t="s">
        <v>37</v>
      </c>
      <c r="D29" t="s">
        <v>57</v>
      </c>
    </row>
    <row r="30" spans="1:4" x14ac:dyDescent="0.25">
      <c r="A30" s="311">
        <f t="shared" si="0"/>
        <v>20</v>
      </c>
      <c r="B30" s="10" t="s">
        <v>121</v>
      </c>
      <c r="C30" t="s">
        <v>38</v>
      </c>
      <c r="D30" t="s">
        <v>115</v>
      </c>
    </row>
    <row r="31" spans="1:4" x14ac:dyDescent="0.25">
      <c r="A31" s="311">
        <f t="shared" si="0"/>
        <v>21</v>
      </c>
      <c r="B31" s="10" t="s">
        <v>121</v>
      </c>
      <c r="C31" t="s">
        <v>39</v>
      </c>
      <c r="D31" t="s">
        <v>116</v>
      </c>
    </row>
    <row r="32" spans="1:4" x14ac:dyDescent="0.25">
      <c r="A32" s="311">
        <f t="shared" si="0"/>
        <v>22</v>
      </c>
      <c r="B32" s="10" t="s">
        <v>121</v>
      </c>
      <c r="C32" t="s">
        <v>40</v>
      </c>
      <c r="D32" t="s">
        <v>58</v>
      </c>
    </row>
    <row r="33" spans="1:4" x14ac:dyDescent="0.25">
      <c r="A33" s="311">
        <f t="shared" si="0"/>
        <v>23</v>
      </c>
      <c r="B33" s="10" t="s">
        <v>122</v>
      </c>
      <c r="C33" t="s">
        <v>41</v>
      </c>
      <c r="D33" t="s">
        <v>59</v>
      </c>
    </row>
    <row r="34" spans="1:4" x14ac:dyDescent="0.25">
      <c r="A34" s="311">
        <f t="shared" si="0"/>
        <v>24</v>
      </c>
      <c r="B34" s="10" t="s">
        <v>122</v>
      </c>
      <c r="C34" t="s">
        <v>42</v>
      </c>
      <c r="D34" t="s">
        <v>60</v>
      </c>
    </row>
    <row r="35" spans="1:4" x14ac:dyDescent="0.25">
      <c r="A35" s="311">
        <f t="shared" si="0"/>
        <v>25</v>
      </c>
      <c r="B35" s="10" t="s">
        <v>122</v>
      </c>
      <c r="C35" t="s">
        <v>113</v>
      </c>
      <c r="D35" t="s">
        <v>61</v>
      </c>
    </row>
    <row r="36" spans="1:4" x14ac:dyDescent="0.25">
      <c r="A36" s="311">
        <f t="shared" si="0"/>
        <v>26</v>
      </c>
      <c r="B36" s="10" t="s">
        <v>123</v>
      </c>
      <c r="C36" t="s">
        <v>43</v>
      </c>
      <c r="D36" t="s">
        <v>62</v>
      </c>
    </row>
    <row r="37" spans="1:4" x14ac:dyDescent="0.25">
      <c r="A37" s="311">
        <f t="shared" si="0"/>
        <v>27</v>
      </c>
      <c r="B37" s="10" t="s">
        <v>123</v>
      </c>
      <c r="C37" t="s">
        <v>44</v>
      </c>
      <c r="D37" t="s">
        <v>63</v>
      </c>
    </row>
    <row r="38" spans="1:4" x14ac:dyDescent="0.25">
      <c r="A38" s="311">
        <f t="shared" si="0"/>
        <v>28</v>
      </c>
      <c r="B38" s="10" t="s">
        <v>124</v>
      </c>
      <c r="C38" t="s">
        <v>45</v>
      </c>
      <c r="D38" t="s">
        <v>64</v>
      </c>
    </row>
    <row r="39" spans="1:4" x14ac:dyDescent="0.25">
      <c r="A39" s="311">
        <f t="shared" si="0"/>
        <v>29</v>
      </c>
      <c r="B39" s="10" t="s">
        <v>125</v>
      </c>
      <c r="C39" t="s">
        <v>46</v>
      </c>
      <c r="D39" t="s">
        <v>65</v>
      </c>
    </row>
    <row r="40" spans="1:4" x14ac:dyDescent="0.25">
      <c r="A40" s="311">
        <f t="shared" si="0"/>
        <v>30</v>
      </c>
      <c r="B40" s="10" t="s">
        <v>125</v>
      </c>
      <c r="C40" t="s">
        <v>47</v>
      </c>
      <c r="D40" t="s">
        <v>66</v>
      </c>
    </row>
    <row r="41" spans="1:4" x14ac:dyDescent="0.25">
      <c r="A41" s="311">
        <f t="shared" si="0"/>
        <v>31</v>
      </c>
      <c r="B41" s="10" t="s">
        <v>125</v>
      </c>
      <c r="C41" t="s">
        <v>48</v>
      </c>
      <c r="D41" t="s">
        <v>67</v>
      </c>
    </row>
    <row r="42" spans="1:4" x14ac:dyDescent="0.25">
      <c r="A42" s="311">
        <f t="shared" si="0"/>
        <v>32</v>
      </c>
      <c r="B42" s="10" t="s">
        <v>126</v>
      </c>
      <c r="C42" t="s">
        <v>90</v>
      </c>
      <c r="D42" t="s">
        <v>68</v>
      </c>
    </row>
    <row r="43" spans="1:4" x14ac:dyDescent="0.25">
      <c r="A43" s="311">
        <f t="shared" si="0"/>
        <v>33</v>
      </c>
      <c r="B43" s="10" t="s">
        <v>127</v>
      </c>
      <c r="C43" t="s">
        <v>91</v>
      </c>
      <c r="D43" t="s">
        <v>69</v>
      </c>
    </row>
    <row r="44" spans="1:4" x14ac:dyDescent="0.25">
      <c r="A44" s="311">
        <f t="shared" si="0"/>
        <v>34</v>
      </c>
      <c r="B44" s="10" t="s">
        <v>127</v>
      </c>
      <c r="C44" t="s">
        <v>92</v>
      </c>
      <c r="D44" t="s">
        <v>70</v>
      </c>
    </row>
    <row r="45" spans="1:4" x14ac:dyDescent="0.25">
      <c r="A45" s="311">
        <f t="shared" si="0"/>
        <v>35</v>
      </c>
      <c r="B45" s="10" t="s">
        <v>127</v>
      </c>
      <c r="C45" t="s">
        <v>93</v>
      </c>
      <c r="D45" t="s">
        <v>117</v>
      </c>
    </row>
    <row r="46" spans="1:4" x14ac:dyDescent="0.25">
      <c r="A46" s="311">
        <f t="shared" si="0"/>
        <v>36</v>
      </c>
      <c r="B46" s="10" t="s">
        <v>127</v>
      </c>
      <c r="C46" t="s">
        <v>94</v>
      </c>
      <c r="D46" t="s">
        <v>118</v>
      </c>
    </row>
    <row r="47" spans="1:4" x14ac:dyDescent="0.25">
      <c r="A47" s="311">
        <f t="shared" si="0"/>
        <v>37</v>
      </c>
      <c r="B47" s="10" t="s">
        <v>128</v>
      </c>
      <c r="C47" t="s">
        <v>95</v>
      </c>
      <c r="D47" t="s">
        <v>71</v>
      </c>
    </row>
    <row r="48" spans="1:4" x14ac:dyDescent="0.25">
      <c r="A48" s="311">
        <f t="shared" si="0"/>
        <v>38</v>
      </c>
      <c r="B48" s="10" t="s">
        <v>128</v>
      </c>
      <c r="C48" t="s">
        <v>96</v>
      </c>
      <c r="D48" t="s">
        <v>72</v>
      </c>
    </row>
    <row r="49" spans="1:4" x14ac:dyDescent="0.25">
      <c r="A49" s="311">
        <f t="shared" si="0"/>
        <v>39</v>
      </c>
      <c r="B49" s="10" t="s">
        <v>128</v>
      </c>
      <c r="C49" t="s">
        <v>97</v>
      </c>
      <c r="D49" t="s">
        <v>73</v>
      </c>
    </row>
    <row r="50" spans="1:4" x14ac:dyDescent="0.25">
      <c r="A50" s="311">
        <f t="shared" si="0"/>
        <v>40</v>
      </c>
      <c r="B50" s="10" t="s">
        <v>129</v>
      </c>
      <c r="C50" t="s">
        <v>98</v>
      </c>
      <c r="D50" t="s">
        <v>74</v>
      </c>
    </row>
    <row r="51" spans="1:4" x14ac:dyDescent="0.25">
      <c r="A51" s="311">
        <f t="shared" si="0"/>
        <v>41</v>
      </c>
      <c r="B51" s="10" t="s">
        <v>129</v>
      </c>
      <c r="C51" t="s">
        <v>99</v>
      </c>
      <c r="D51" t="s">
        <v>75</v>
      </c>
    </row>
    <row r="52" spans="1:4" x14ac:dyDescent="0.25">
      <c r="A52" s="311">
        <f t="shared" si="0"/>
        <v>42</v>
      </c>
      <c r="B52" s="10" t="s">
        <v>129</v>
      </c>
      <c r="C52" t="s">
        <v>100</v>
      </c>
      <c r="D52" t="s">
        <v>76</v>
      </c>
    </row>
    <row r="53" spans="1:4" x14ac:dyDescent="0.25">
      <c r="A53" s="311">
        <f t="shared" si="0"/>
        <v>43</v>
      </c>
      <c r="B53" s="10" t="s">
        <v>129</v>
      </c>
      <c r="C53" t="s">
        <v>101</v>
      </c>
      <c r="D53" t="s">
        <v>77</v>
      </c>
    </row>
    <row r="54" spans="1:4" x14ac:dyDescent="0.25">
      <c r="A54" s="311">
        <f t="shared" si="0"/>
        <v>44</v>
      </c>
      <c r="B54" s="10" t="s">
        <v>129</v>
      </c>
      <c r="C54" t="s">
        <v>102</v>
      </c>
      <c r="D54" t="s">
        <v>78</v>
      </c>
    </row>
    <row r="55" spans="1:4" x14ac:dyDescent="0.25">
      <c r="A55" s="311">
        <f t="shared" si="0"/>
        <v>45</v>
      </c>
      <c r="B55" s="10" t="s">
        <v>130</v>
      </c>
      <c r="C55" t="s">
        <v>103</v>
      </c>
      <c r="D55" t="s">
        <v>79</v>
      </c>
    </row>
    <row r="56" spans="1:4" x14ac:dyDescent="0.25">
      <c r="A56" s="311">
        <f t="shared" si="0"/>
        <v>46</v>
      </c>
      <c r="B56" s="10" t="s">
        <v>130</v>
      </c>
      <c r="C56" t="s">
        <v>104</v>
      </c>
      <c r="D56" t="s">
        <v>80</v>
      </c>
    </row>
    <row r="57" spans="1:4" x14ac:dyDescent="0.25">
      <c r="A57" s="311">
        <f t="shared" si="0"/>
        <v>47</v>
      </c>
      <c r="B57" s="10" t="s">
        <v>130</v>
      </c>
      <c r="C57" t="s">
        <v>105</v>
      </c>
      <c r="D57" t="s">
        <v>81</v>
      </c>
    </row>
    <row r="58" spans="1:4" x14ac:dyDescent="0.25">
      <c r="A58" s="311">
        <f t="shared" si="0"/>
        <v>48</v>
      </c>
      <c r="B58" s="10" t="s">
        <v>131</v>
      </c>
      <c r="C58" t="s">
        <v>101</v>
      </c>
      <c r="D58" t="s">
        <v>82</v>
      </c>
    </row>
    <row r="59" spans="1:4" x14ac:dyDescent="0.25">
      <c r="A59" s="311">
        <f t="shared" si="0"/>
        <v>49</v>
      </c>
      <c r="B59" s="10" t="s">
        <v>132</v>
      </c>
      <c r="C59" t="s">
        <v>106</v>
      </c>
      <c r="D59" t="s">
        <v>83</v>
      </c>
    </row>
    <row r="60" spans="1:4" x14ac:dyDescent="0.25">
      <c r="A60" s="311">
        <f t="shared" si="0"/>
        <v>50</v>
      </c>
      <c r="B60" s="10" t="s">
        <v>132</v>
      </c>
      <c r="C60" t="s">
        <v>107</v>
      </c>
      <c r="D60" t="s">
        <v>84</v>
      </c>
    </row>
    <row r="61" spans="1:4" x14ac:dyDescent="0.25">
      <c r="A61" s="311">
        <f t="shared" si="0"/>
        <v>51</v>
      </c>
      <c r="B61" s="10" t="s">
        <v>132</v>
      </c>
      <c r="C61" t="s">
        <v>108</v>
      </c>
      <c r="D61" t="s">
        <v>85</v>
      </c>
    </row>
    <row r="62" spans="1:4" x14ac:dyDescent="0.25">
      <c r="A62" s="311">
        <f t="shared" si="0"/>
        <v>52</v>
      </c>
      <c r="B62" s="10" t="s">
        <v>133</v>
      </c>
      <c r="C62" t="s">
        <v>109</v>
      </c>
      <c r="D62" t="s">
        <v>86</v>
      </c>
    </row>
    <row r="63" spans="1:4" x14ac:dyDescent="0.25">
      <c r="A63" s="311">
        <f t="shared" si="0"/>
        <v>53</v>
      </c>
      <c r="B63" s="10" t="s">
        <v>133</v>
      </c>
      <c r="C63" t="s">
        <v>110</v>
      </c>
      <c r="D63" t="s">
        <v>87</v>
      </c>
    </row>
    <row r="64" spans="1:4" x14ac:dyDescent="0.25">
      <c r="A64" s="311">
        <f t="shared" si="0"/>
        <v>54</v>
      </c>
      <c r="B64" s="10" t="s">
        <v>134</v>
      </c>
      <c r="C64" t="s">
        <v>111</v>
      </c>
      <c r="D64" t="s">
        <v>88</v>
      </c>
    </row>
    <row r="65" spans="1:4" x14ac:dyDescent="0.25">
      <c r="A65" s="311">
        <f t="shared" si="0"/>
        <v>55</v>
      </c>
      <c r="B65" s="10" t="s">
        <v>134</v>
      </c>
      <c r="C65" t="s">
        <v>112</v>
      </c>
      <c r="D65" t="s">
        <v>89</v>
      </c>
    </row>
    <row r="66" spans="1:4" x14ac:dyDescent="0.25">
      <c r="B66" s="10"/>
    </row>
    <row r="67" spans="1:4" x14ac:dyDescent="0.25">
      <c r="B67" s="10"/>
    </row>
    <row r="68" spans="1:4" x14ac:dyDescent="0.25">
      <c r="A68" s="9"/>
      <c r="B68" s="10"/>
    </row>
    <row r="69" spans="1:4" x14ac:dyDescent="0.25">
      <c r="A69" s="9"/>
      <c r="B69" s="10"/>
    </row>
    <row r="70" spans="1:4" x14ac:dyDescent="0.25">
      <c r="A70" s="9"/>
      <c r="B70" s="10"/>
    </row>
    <row r="71" spans="1:4" x14ac:dyDescent="0.25">
      <c r="A71" s="9"/>
      <c r="B71" s="10"/>
    </row>
    <row r="72" spans="1:4" x14ac:dyDescent="0.25">
      <c r="A72" s="9"/>
      <c r="B72" s="10"/>
    </row>
    <row r="73" spans="1:4" x14ac:dyDescent="0.25">
      <c r="A73" s="9"/>
      <c r="B73" s="10"/>
    </row>
    <row r="74" spans="1:4" x14ac:dyDescent="0.25">
      <c r="A74" s="9"/>
      <c r="B74" s="10"/>
    </row>
    <row r="75" spans="1:4" x14ac:dyDescent="0.25">
      <c r="A75" s="10"/>
    </row>
    <row r="76" spans="1:4" x14ac:dyDescent="0.25">
      <c r="A76" s="10"/>
    </row>
    <row r="77" spans="1:4" x14ac:dyDescent="0.25">
      <c r="A77" s="10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</sheetData>
  <mergeCells count="2">
    <mergeCell ref="A5:F6"/>
    <mergeCell ref="A8:F8"/>
  </mergeCells>
  <hyperlinks>
    <hyperlink ref="A11" location="'GLM_ExampleCalc'!A1" display="1" xr:uid="{DB6CB796-3594-4821-92C5-EE621E3FEF65}"/>
    <hyperlink ref="A12" location="'GLM_DesignMatrix'!A1" display="2" xr:uid="{C83E67CD-B349-422B-AF03-760419820BB2}"/>
    <hyperlink ref="A13:A65" location="'GLM_DesignMatrix'!A1" display="2" xr:uid="{DB4AE436-EAA1-4C9F-A7FF-E6AA109FBC9F}"/>
    <hyperlink ref="A13" location="'GLM_Offsets'!A1" display="3" xr:uid="{40694ACA-7BCA-4B20-8440-9D038428108A}"/>
    <hyperlink ref="A14" location="'GLM_Quantiles'!A1" display="4" xr:uid="{64FDD5F3-E72F-4969-B6B6-C68AC3C8ED63}"/>
    <hyperlink ref="A15" location="'GLM_DLC'!A1" display="5" xr:uid="{97B09845-5E65-4F41-85F7-2295E964F39E}"/>
    <hyperlink ref="A16" location="'GLM_LRChart'!A1" display="6" xr:uid="{B7B491A8-0B6A-4F05-A5AE-9F2F6C0DFC94}"/>
    <hyperlink ref="A17" location="'GLM_ConfMatrix'!A1" display="7" xr:uid="{131EB378-752E-4C0D-A778-4F771C0AF883}"/>
    <hyperlink ref="A18" location="'GLM_Sensitivity'!A1" display="8" xr:uid="{864C51A2-BCEA-4349-965C-916DB9D30480}"/>
    <hyperlink ref="A19" location="'GLM_LogisticLorenz'!A1" display="9" xr:uid="{A905B1E8-086B-4B27-9BF4-D382B5915F81}"/>
    <hyperlink ref="A20" location="'Holmes_Factors'!A1" display="10" xr:uid="{0F767D99-6D87-4664-BCEB-B0E544F4196F}"/>
    <hyperlink ref="A21" location="'Fisher_QuintilesTest'!A1" display="11" xr:uid="{5804828E-1541-4D5F-B0A1-B257CA7825D1}"/>
    <hyperlink ref="A22" location="'Fisher_QuintilesTest2'!A1" display="12" xr:uid="{9E32DFFB-5202-43C8-BD36-2A3F963C4C4B}"/>
    <hyperlink ref="A23" location="'Fisher_Efficiency'!A1" display="13" xr:uid="{8298DED4-B1E7-40DA-BB47-31C6B3C9DFB2}"/>
    <hyperlink ref="A24" location="'Fisher_RS5'!A1" display="14" xr:uid="{65E8CB94-6051-47D1-94BC-3E6E3C07B04E}"/>
    <hyperlink ref="A25" location="'Fisher_RS7'!A1" display="15" xr:uid="{D1FE9751-A905-4FA7-8EDC-7D8B01F64D7F}"/>
    <hyperlink ref="A26" location="'Fisher_CashflowRetro'!A1" display="16" xr:uid="{63F4AD77-E827-45B5-B949-3CEE482DAFD3}"/>
    <hyperlink ref="A27" location="'Fisher_CashflowLDD'!A1" display="17" xr:uid="{060A7E28-D90F-487C-B346-3173D2879366}"/>
    <hyperlink ref="A28" location="'Fisher_AggDed1'!A1" display="18" xr:uid="{D30F8250-BB70-49A0-A7A1-2985A9372974}"/>
    <hyperlink ref="A29" location="'Fisher_AggDed2'!A1" display="19" xr:uid="{91E244CA-DBFB-45CE-A6A6-F5D5E9CF1B80}"/>
    <hyperlink ref="A30" location="'Fisher_UniTableM'!A1" display="20" xr:uid="{AC3620B5-5A7B-49CE-A812-32FCEDB5E96A}"/>
    <hyperlink ref="A31" location="'Fisher_ExpTableM'!A1" display="21" xr:uid="{9DB62099-8570-4263-A0B0-5A2ACD39147B}"/>
    <hyperlink ref="A32" location="'Fisher_EstNetInsCharge'!A1" display="22" xr:uid="{3138B265-D4FC-462D-B664-2FB79315AE81}"/>
    <hyperlink ref="A33" location="'Fisher_TblMBalEqDeriv'!A1" display="23" xr:uid="{EAAB6458-344A-4C88-A781-B86E8B117A6F}"/>
    <hyperlink ref="A34" location="'Fisher_LtdTblMBalEqDeriv'!A1" display="24" xr:uid="{7B12B4CB-9AD3-4E5D-A6EF-0F1491A24C32}"/>
    <hyperlink ref="A35" location="'Fisher_TblLBalEqDeriv'!A1" display="25" xr:uid="{190632CA-0DA8-4747-BFE3-2746008AEA77}"/>
    <hyperlink ref="A36" location="'Fisher_Vert'!A1" display="26" xr:uid="{6F210F3A-1B62-4CEB-9356-72738186CFDE}"/>
    <hyperlink ref="A37" location="'Fisher_Horiz'!A1" display="27" xr:uid="{64EBD530-9D48-4BAB-9006-386047E29C2B}"/>
    <hyperlink ref="A38" location="'Fisher_Ch3Q13'!A1" display="28" xr:uid="{EF5AEC2E-4FFB-4AC1-ABB9-1DCB0D2EB7C3}"/>
    <hyperlink ref="A39" location="'Fisher_Ch3Q14'!A1" display="29" xr:uid="{23E950BE-EBC5-4A76-9539-BC36DBF227CE}"/>
    <hyperlink ref="A40" location="'Fisher_TableLEx'!A1" display="30" xr:uid="{DE421B4D-6C91-41FD-8BA8-9CC8071D2577}"/>
    <hyperlink ref="A41" location="'Fisher_ICRLLEx'!A1" display="31" xr:uid="{8AF31DED-1106-46DF-9A99-1088F40295F8}"/>
    <hyperlink ref="A42" location="'Bahnemann_Ex5-4'!A1" display="32" xr:uid="{7DA7CDED-BD8A-4942-9FF5-4098FCDAA455}"/>
    <hyperlink ref="A43" location="'Bahnemann_Ex6-3'!A1" display="33" xr:uid="{C0F366CF-741A-4A24-9B0D-97BD3CBB6765}"/>
    <hyperlink ref="A44" location="'Bahnemann_Consistency'!A1" display="34" xr:uid="{499267EA-B592-4AF9-957A-C7E3BF7613ED}"/>
    <hyperlink ref="A45" location="'Bahnemann_StrDed'!A1" display="35" xr:uid="{F011A1C2-D2AB-4851-A761-40302D8342A2}"/>
    <hyperlink ref="A46" location="'Bahnemann_FranchDed'!A1" display="36" xr:uid="{40244F53-AD7E-44F3-81AB-18D13D8BC913}"/>
    <hyperlink ref="A47" location="'2014_Q5'!A1" display="37" xr:uid="{D88DA1A3-3E7F-4C61-BAAE-1449FAE8A34C}"/>
    <hyperlink ref="A48" location="'2012_Q6'!A1" display="38" xr:uid="{5CF00065-CC14-4B41-AEC6-97460712E753}"/>
    <hyperlink ref="A49" location="'2011_Q1'!A1" display="39" xr:uid="{0274CEC2-AF89-44FC-A888-14047954FC05}"/>
    <hyperlink ref="A50" location="'ISO_StandardCSLC'!A1" display="40" xr:uid="{5A3327C6-9A52-4B9D-BC82-8858919F2B7E}"/>
    <hyperlink ref="A51" location="'ISO_PACR_CSLC'!A1" display="41" xr:uid="{B4B0D9F2-A07C-4ABF-9B7A-513B50F4C7FF}"/>
    <hyperlink ref="A52" location="'ISO_HistExp_CSLC'!A1" display="42" xr:uid="{7C28E21B-745F-4213-9A29-10CC12EB1EA5}"/>
    <hyperlink ref="A53" location="'ISO_CalcExpMod'!A1" display="43" xr:uid="{F175BE53-78CE-4579-8C4B-925F0765A2D6}"/>
    <hyperlink ref="A54" location="'ISO_NoBasicPremiums'!A1" display="44" xr:uid="{83ED1082-CDEC-4FD3-A847-C3D897F7FD23}"/>
    <hyperlink ref="A55" location="'Q5_2015'!A1" display="45" xr:uid="{B5348ED3-5C9F-432F-A99A-47EA3F62CDB9}"/>
    <hyperlink ref="A56" location="'Q2_2011'!A1" display="46" xr:uid="{864F292B-F5F0-47D0-AC5B-9AA5E0B89FFD}"/>
    <hyperlink ref="A57" location="'Q5_2012'!A1" display="47" xr:uid="{B4A6A5AB-C5A1-401D-B9F6-58783074DA9D}"/>
    <hyperlink ref="A58" location="'NCCI_ExperienceEx'!A1" display="48" xr:uid="{EA32CA54-085A-47F3-B4C3-3FB13D5DFEAA}"/>
    <hyperlink ref="A59" location="'Q1a_2018'!A1" display="49" xr:uid="{7A3626CC-FA9A-41AA-A1B9-2507CBF4CFFC}"/>
    <hyperlink ref="A60" location="'Q1b_2018'!A1" display="50" xr:uid="{1A027A43-7C32-4886-BEE5-7118AE9ED351}"/>
    <hyperlink ref="A61" location="'Mahler_Rating'!A1" display="51" xr:uid="{77E7178C-1B9C-4443-BDD3-659594213642}"/>
    <hyperlink ref="A62" location="'NCCI_BasicPremFactor'!A1" display="52" xr:uid="{5F2FA719-16AC-4B83-8985-DBDA4782C19E}"/>
    <hyperlink ref="A63" location="'NCCI_BasicPremFactorPractice'!A1" display="53" xr:uid="{B1FD489D-9066-4DC9-8B2A-95BAF5614CFF}"/>
    <hyperlink ref="A64" location="'NCCI_InfoMergeEx'!A1" display="54" xr:uid="{197222EA-FD41-482C-9023-7E48824A9403}"/>
    <hyperlink ref="A65" location="'NCCI_InfoSevPDF'!A1" display="55" xr:uid="{52EB7D8C-A93F-4254-977D-D104579D6493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DF29-461B-4092-8789-8EA39B49814E}">
  <sheetPr codeName="Sheet59"/>
  <dimension ref="A1:K16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8.5703125" customWidth="1"/>
    <col min="6" max="6" width="18.140625" customWidth="1"/>
    <col min="7" max="7" width="12.5703125" bestFit="1" customWidth="1"/>
    <col min="8" max="8" width="10.140625" customWidth="1"/>
    <col min="9" max="9" width="11.140625" customWidth="1"/>
    <col min="10" max="11" width="3.7109375" customWidth="1"/>
    <col min="12" max="26" width="9.28515625" customWidth="1"/>
    <col min="27" max="30" width="10.7109375" customWidth="1"/>
    <col min="31" max="32" width="5.7109375" customWidth="1"/>
  </cols>
  <sheetData>
    <row r="1" spans="1:11" x14ac:dyDescent="0.25">
      <c r="A1" s="20" t="s">
        <v>135</v>
      </c>
      <c r="B1" s="21"/>
      <c r="C1" s="21" t="s">
        <v>121</v>
      </c>
      <c r="D1" s="22"/>
      <c r="E1" s="21"/>
      <c r="F1" s="21"/>
      <c r="G1" s="21"/>
      <c r="H1" s="21"/>
      <c r="I1" s="317" t="s">
        <v>169</v>
      </c>
      <c r="J1" s="318"/>
    </row>
    <row r="2" spans="1:11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5"/>
    </row>
    <row r="3" spans="1:11" x14ac:dyDescent="0.25">
      <c r="A3" s="23" t="s">
        <v>138</v>
      </c>
      <c r="B3" s="24"/>
      <c r="C3" s="24" t="s">
        <v>312</v>
      </c>
      <c r="D3" s="24"/>
      <c r="E3" s="24"/>
      <c r="F3" s="24"/>
      <c r="G3" s="24"/>
      <c r="H3" s="24"/>
      <c r="I3" s="24"/>
      <c r="J3" s="25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3"/>
    </row>
    <row r="5" spans="1:11" ht="15" customHeight="1" x14ac:dyDescent="0.25">
      <c r="A5" s="29" t="s">
        <v>139</v>
      </c>
      <c r="B5" s="24"/>
      <c r="C5" s="24" t="s">
        <v>313</v>
      </c>
      <c r="D5" s="24"/>
      <c r="E5" s="24"/>
      <c r="F5" s="24"/>
      <c r="G5" s="24"/>
      <c r="H5" s="24"/>
      <c r="I5" s="24"/>
      <c r="J5" s="25"/>
      <c r="K5" s="13"/>
    </row>
    <row r="6" spans="1:11" x14ac:dyDescent="0.25">
      <c r="A6" s="33"/>
      <c r="B6" s="24"/>
      <c r="C6" s="148">
        <v>115000</v>
      </c>
      <c r="D6" s="24" t="s">
        <v>314</v>
      </c>
      <c r="E6" s="24"/>
      <c r="F6" s="24"/>
      <c r="G6" s="24"/>
      <c r="H6" s="24"/>
      <c r="I6" s="24"/>
      <c r="J6" s="25"/>
      <c r="K6" s="13"/>
    </row>
    <row r="7" spans="1:11" ht="15" customHeight="1" x14ac:dyDescent="0.25">
      <c r="A7" s="33"/>
      <c r="B7" s="24"/>
      <c r="C7" s="148">
        <v>450000</v>
      </c>
      <c r="D7" s="24" t="s">
        <v>315</v>
      </c>
      <c r="E7" s="24"/>
      <c r="F7" s="24"/>
      <c r="G7" s="24"/>
      <c r="H7" s="24"/>
      <c r="I7" s="24"/>
      <c r="J7" s="25"/>
      <c r="K7" s="13"/>
    </row>
    <row r="8" spans="1:11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5"/>
      <c r="K8" s="13"/>
    </row>
    <row r="9" spans="1:11" x14ac:dyDescent="0.25">
      <c r="A9" s="23" t="s">
        <v>159</v>
      </c>
      <c r="B9" s="27"/>
      <c r="C9" s="24" t="s">
        <v>316</v>
      </c>
      <c r="D9" s="24"/>
      <c r="E9" s="24"/>
      <c r="F9" s="24"/>
      <c r="G9" s="24"/>
      <c r="H9" s="24"/>
      <c r="I9" s="24"/>
      <c r="J9" s="25"/>
      <c r="K9" s="13"/>
    </row>
    <row r="10" spans="1:11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5"/>
      <c r="K10" s="13"/>
    </row>
    <row r="11" spans="1:11" ht="60" x14ac:dyDescent="0.25">
      <c r="A11" s="26"/>
      <c r="B11" s="27"/>
      <c r="C11" s="149" t="s">
        <v>317</v>
      </c>
      <c r="D11" s="150" t="s">
        <v>318</v>
      </c>
      <c r="E11" s="151" t="s">
        <v>319</v>
      </c>
      <c r="F11" s="150" t="s">
        <v>320</v>
      </c>
      <c r="G11" s="151" t="s">
        <v>321</v>
      </c>
      <c r="H11" s="150" t="s">
        <v>322</v>
      </c>
      <c r="I11" s="152" t="s">
        <v>323</v>
      </c>
      <c r="J11" s="25"/>
      <c r="K11" s="13"/>
    </row>
    <row r="12" spans="1:11" x14ac:dyDescent="0.25">
      <c r="A12" s="26"/>
      <c r="B12" s="27"/>
      <c r="C12" s="50" t="s">
        <v>324</v>
      </c>
      <c r="D12" s="62">
        <v>118500</v>
      </c>
      <c r="E12" s="86">
        <v>0</v>
      </c>
      <c r="F12" s="62">
        <v>0</v>
      </c>
      <c r="G12" s="86" t="s">
        <v>325</v>
      </c>
      <c r="H12" s="17" t="s">
        <v>325</v>
      </c>
      <c r="I12" s="153" t="s">
        <v>325</v>
      </c>
      <c r="J12" s="25"/>
      <c r="K12" s="13"/>
    </row>
    <row r="13" spans="1:11" x14ac:dyDescent="0.25">
      <c r="A13" s="26"/>
      <c r="B13" s="27"/>
      <c r="C13" s="50" t="s">
        <v>326</v>
      </c>
      <c r="D13" s="62">
        <v>125000</v>
      </c>
      <c r="E13" s="86">
        <v>2</v>
      </c>
      <c r="F13" s="62">
        <v>274000</v>
      </c>
      <c r="G13" s="86" t="s">
        <v>325</v>
      </c>
      <c r="H13" s="17" t="s">
        <v>325</v>
      </c>
      <c r="I13" s="153" t="s">
        <v>325</v>
      </c>
      <c r="J13" s="25"/>
      <c r="K13" s="13"/>
    </row>
    <row r="14" spans="1:11" x14ac:dyDescent="0.25">
      <c r="A14" s="33"/>
      <c r="B14" s="24"/>
      <c r="C14" s="50" t="s">
        <v>327</v>
      </c>
      <c r="D14" s="62">
        <v>108000</v>
      </c>
      <c r="E14" s="86">
        <v>0</v>
      </c>
      <c r="F14" s="62">
        <v>0</v>
      </c>
      <c r="G14" s="86" t="s">
        <v>325</v>
      </c>
      <c r="H14" s="17" t="s">
        <v>325</v>
      </c>
      <c r="I14" s="153" t="s">
        <v>325</v>
      </c>
      <c r="J14" s="25"/>
      <c r="K14" s="13"/>
    </row>
    <row r="15" spans="1:11" x14ac:dyDescent="0.25">
      <c r="A15" s="33"/>
      <c r="B15" s="24"/>
      <c r="C15" s="55" t="s">
        <v>328</v>
      </c>
      <c r="D15" s="63">
        <v>105500</v>
      </c>
      <c r="E15" s="145">
        <v>1</v>
      </c>
      <c r="F15" s="63">
        <v>247000</v>
      </c>
      <c r="G15" s="145" t="s">
        <v>325</v>
      </c>
      <c r="H15" s="18" t="s">
        <v>325</v>
      </c>
      <c r="I15" s="89" t="s">
        <v>325</v>
      </c>
      <c r="J15" s="25"/>
      <c r="K15" s="13"/>
    </row>
    <row r="16" spans="1:11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3"/>
    </row>
    <row r="17" spans="11:11" x14ac:dyDescent="0.25">
      <c r="K17" s="13"/>
    </row>
    <row r="18" spans="11:11" ht="15" customHeight="1" x14ac:dyDescent="0.25">
      <c r="K18" s="13"/>
    </row>
    <row r="19" spans="11:11" x14ac:dyDescent="0.25">
      <c r="K19" s="13"/>
    </row>
    <row r="20" spans="11:11" x14ac:dyDescent="0.25">
      <c r="K20" s="13"/>
    </row>
    <row r="21" spans="11:11" x14ac:dyDescent="0.25">
      <c r="K21" s="13"/>
    </row>
    <row r="22" spans="11:11" ht="15" customHeight="1" x14ac:dyDescent="0.25">
      <c r="K22" s="13"/>
    </row>
    <row r="23" spans="11:11" ht="15" customHeight="1" x14ac:dyDescent="0.25">
      <c r="K23" s="13"/>
    </row>
    <row r="24" spans="11:11" ht="15" customHeight="1" x14ac:dyDescent="0.25">
      <c r="K24" s="13"/>
    </row>
    <row r="25" spans="11:11" ht="15" customHeight="1" x14ac:dyDescent="0.25">
      <c r="K25" s="13"/>
    </row>
    <row r="26" spans="11:11" ht="15" customHeight="1" x14ac:dyDescent="0.25">
      <c r="K26" s="13"/>
    </row>
    <row r="27" spans="11:11" ht="15" customHeight="1" x14ac:dyDescent="0.25">
      <c r="K27" s="13"/>
    </row>
    <row r="28" spans="11:11" x14ac:dyDescent="0.25">
      <c r="K28" s="13"/>
    </row>
    <row r="29" spans="11:11" x14ac:dyDescent="0.25">
      <c r="K29" s="13"/>
    </row>
    <row r="30" spans="11:11" x14ac:dyDescent="0.25">
      <c r="K30" s="13"/>
    </row>
    <row r="31" spans="11:11" x14ac:dyDescent="0.25">
      <c r="K31" s="13"/>
    </row>
    <row r="32" spans="11:11" x14ac:dyDescent="0.25">
      <c r="K32" s="13"/>
    </row>
    <row r="33" spans="1:11" x14ac:dyDescent="0.25">
      <c r="K33" s="13"/>
    </row>
    <row r="34" spans="1:11" x14ac:dyDescent="0.25">
      <c r="K34" s="13"/>
    </row>
    <row r="35" spans="1:11" x14ac:dyDescent="0.25">
      <c r="K35" s="13"/>
    </row>
    <row r="36" spans="1:11" x14ac:dyDescent="0.25">
      <c r="K36" s="13"/>
    </row>
    <row r="37" spans="1:11" x14ac:dyDescent="0.25">
      <c r="K37" s="13"/>
    </row>
    <row r="38" spans="1:11" x14ac:dyDescent="0.25">
      <c r="A38" s="13"/>
      <c r="B38" s="13"/>
      <c r="K38" s="13"/>
    </row>
    <row r="160" spans="1:1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</sheetData>
  <mergeCells count="1">
    <mergeCell ref="I1:J1"/>
  </mergeCells>
  <hyperlinks>
    <hyperlink ref="I1" location="TOC!A1" display="Return to TOC" xr:uid="{57359ED3-8978-477C-983E-FAA0485B8BFD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8EF6-6CC4-49D6-A5C2-6BAB1EA7E1A4}">
  <sheetPr codeName="Sheet78"/>
  <dimension ref="A1:Z16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7.7109375" customWidth="1"/>
    <col min="6" max="6" width="17.28515625" customWidth="1"/>
    <col min="7" max="7" width="12.5703125" bestFit="1" customWidth="1"/>
    <col min="8" max="8" width="10.85546875" customWidth="1"/>
    <col min="9" max="9" width="11.140625" customWidth="1"/>
    <col min="10" max="10" width="3.7109375" customWidth="1"/>
    <col min="11" max="11" width="2.7109375" customWidth="1"/>
    <col min="12" max="25" width="9.28515625" customWidth="1"/>
    <col min="27" max="30" width="10.7109375" customWidth="1"/>
    <col min="31" max="32" width="5.7109375" customWidth="1"/>
  </cols>
  <sheetData>
    <row r="1" spans="1:26" x14ac:dyDescent="0.25">
      <c r="A1" s="20" t="s">
        <v>135</v>
      </c>
      <c r="B1" s="21"/>
      <c r="C1" s="21" t="s">
        <v>121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26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138</v>
      </c>
      <c r="B3" s="24"/>
      <c r="C3" s="24" t="s">
        <v>312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139</v>
      </c>
      <c r="B5" s="24"/>
      <c r="C5" s="24" t="s">
        <v>313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148">
        <v>100000</v>
      </c>
      <c r="D6" s="24" t="s">
        <v>314</v>
      </c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148">
        <v>500000</v>
      </c>
      <c r="D7" s="24" t="s">
        <v>315</v>
      </c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3" t="s">
        <v>159</v>
      </c>
      <c r="B9" s="27"/>
      <c r="C9" s="24" t="s">
        <v>316</v>
      </c>
      <c r="D9" s="24"/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5"/>
      <c r="K10" s="14"/>
      <c r="Z10" s="13"/>
    </row>
    <row r="11" spans="1:26" ht="60" x14ac:dyDescent="0.25">
      <c r="A11" s="26"/>
      <c r="B11" s="27"/>
      <c r="C11" s="149" t="s">
        <v>317</v>
      </c>
      <c r="D11" s="150" t="s">
        <v>329</v>
      </c>
      <c r="E11" s="151" t="s">
        <v>330</v>
      </c>
      <c r="F11" s="150" t="s">
        <v>331</v>
      </c>
      <c r="G11" s="151" t="s">
        <v>321</v>
      </c>
      <c r="H11" s="150" t="s">
        <v>322</v>
      </c>
      <c r="I11" s="152" t="s">
        <v>323</v>
      </c>
      <c r="J11" s="25"/>
      <c r="K11" s="14"/>
      <c r="Z11" s="13"/>
    </row>
    <row r="12" spans="1:26" x14ac:dyDescent="0.25">
      <c r="A12" s="26"/>
      <c r="B12" s="27"/>
      <c r="C12" s="53" t="s">
        <v>324</v>
      </c>
      <c r="D12" s="146">
        <v>132500</v>
      </c>
      <c r="E12" s="147">
        <v>0</v>
      </c>
      <c r="F12" s="146">
        <v>0</v>
      </c>
      <c r="G12" s="147" t="s">
        <v>325</v>
      </c>
      <c r="H12" s="16" t="s">
        <v>325</v>
      </c>
      <c r="I12" s="81" t="s">
        <v>325</v>
      </c>
      <c r="J12" s="25"/>
      <c r="K12" s="14"/>
      <c r="Z12" s="13"/>
    </row>
    <row r="13" spans="1:26" x14ac:dyDescent="0.25">
      <c r="A13" s="26"/>
      <c r="B13" s="27"/>
      <c r="C13" s="50" t="s">
        <v>326</v>
      </c>
      <c r="D13" s="62">
        <v>93000</v>
      </c>
      <c r="E13" s="86">
        <v>2</v>
      </c>
      <c r="F13" s="62">
        <v>350000</v>
      </c>
      <c r="G13" s="86" t="s">
        <v>325</v>
      </c>
      <c r="H13" s="17" t="s">
        <v>325</v>
      </c>
      <c r="I13" s="153" t="s">
        <v>325</v>
      </c>
      <c r="J13" s="25"/>
      <c r="K13" s="14"/>
      <c r="Z13" s="13"/>
    </row>
    <row r="14" spans="1:26" x14ac:dyDescent="0.25">
      <c r="A14" s="33"/>
      <c r="B14" s="24"/>
      <c r="C14" s="50" t="s">
        <v>327</v>
      </c>
      <c r="D14" s="62">
        <v>105000</v>
      </c>
      <c r="E14" s="86">
        <v>0</v>
      </c>
      <c r="F14" s="62">
        <v>0</v>
      </c>
      <c r="G14" s="86" t="s">
        <v>325</v>
      </c>
      <c r="H14" s="17" t="s">
        <v>325</v>
      </c>
      <c r="I14" s="153" t="s">
        <v>325</v>
      </c>
      <c r="J14" s="25"/>
      <c r="K14" s="14"/>
      <c r="Z14" s="13"/>
    </row>
    <row r="15" spans="1:26" x14ac:dyDescent="0.25">
      <c r="A15" s="33"/>
      <c r="B15" s="24"/>
      <c r="C15" s="55" t="s">
        <v>328</v>
      </c>
      <c r="D15" s="63">
        <v>122500</v>
      </c>
      <c r="E15" s="145">
        <v>1</v>
      </c>
      <c r="F15" s="63">
        <v>150000</v>
      </c>
      <c r="G15" s="145" t="s">
        <v>325</v>
      </c>
      <c r="H15" s="18" t="s">
        <v>325</v>
      </c>
      <c r="I15" s="89" t="s">
        <v>325</v>
      </c>
      <c r="J15" s="25"/>
      <c r="K15" s="14"/>
      <c r="Z15" s="13"/>
    </row>
    <row r="16" spans="1:26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4"/>
      <c r="Z16" s="13"/>
    </row>
    <row r="17" spans="11:26" x14ac:dyDescent="0.25">
      <c r="K17" s="14"/>
      <c r="Z17" s="13"/>
    </row>
    <row r="18" spans="11:26" ht="15" customHeight="1" x14ac:dyDescent="0.25">
      <c r="K18" s="14"/>
      <c r="Z18" s="13"/>
    </row>
    <row r="19" spans="11:26" x14ac:dyDescent="0.25">
      <c r="K19" s="14"/>
      <c r="Z19" s="13"/>
    </row>
    <row r="20" spans="11:26" x14ac:dyDescent="0.25">
      <c r="K20" s="14"/>
      <c r="Z20" s="13"/>
    </row>
    <row r="21" spans="11:26" x14ac:dyDescent="0.25">
      <c r="K21" s="14"/>
      <c r="Z21" s="13"/>
    </row>
    <row r="22" spans="11:26" ht="15" customHeight="1" x14ac:dyDescent="0.25">
      <c r="K22" s="14"/>
      <c r="Z22" s="13"/>
    </row>
    <row r="23" spans="11:26" ht="15" customHeight="1" x14ac:dyDescent="0.25">
      <c r="K23" s="14"/>
      <c r="Z23" s="13"/>
    </row>
    <row r="24" spans="11:26" ht="15" customHeight="1" x14ac:dyDescent="0.25">
      <c r="K24" s="14"/>
      <c r="Z24" s="13"/>
    </row>
    <row r="25" spans="11:26" ht="15" customHeight="1" x14ac:dyDescent="0.25">
      <c r="K25" s="14"/>
      <c r="Z25" s="13"/>
    </row>
    <row r="26" spans="11:26" ht="15" customHeight="1" x14ac:dyDescent="0.25">
      <c r="K26" s="14"/>
      <c r="Z26" s="13"/>
    </row>
    <row r="27" spans="11:26" ht="15" customHeight="1" x14ac:dyDescent="0.25">
      <c r="K27" s="14"/>
      <c r="Z27" s="13"/>
    </row>
    <row r="28" spans="11:26" x14ac:dyDescent="0.25">
      <c r="K28" s="14"/>
      <c r="Z28" s="13"/>
    </row>
    <row r="29" spans="11:26" x14ac:dyDescent="0.25">
      <c r="K29" s="14"/>
      <c r="Z29" s="13"/>
    </row>
    <row r="30" spans="11:26" x14ac:dyDescent="0.25">
      <c r="K30" s="14"/>
      <c r="Z30" s="13"/>
    </row>
    <row r="31" spans="11:26" x14ac:dyDescent="0.25">
      <c r="K31" s="14"/>
      <c r="Z31" s="13"/>
    </row>
    <row r="32" spans="1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A38" s="13"/>
      <c r="B38" s="13"/>
      <c r="K38" s="14"/>
      <c r="Z38" s="13"/>
    </row>
    <row r="39" spans="1:26" x14ac:dyDescent="0.25"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1:26" x14ac:dyDescent="0.25">
      <c r="K49" s="14"/>
      <c r="Z49" s="13"/>
    </row>
    <row r="158" spans="1:11" x14ac:dyDescent="0.25">
      <c r="K158" s="14"/>
    </row>
    <row r="159" spans="1:11" x14ac:dyDescent="0.25">
      <c r="K159" s="14"/>
    </row>
    <row r="160" spans="1:1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</sheetData>
  <mergeCells count="1">
    <mergeCell ref="I1:J1"/>
  </mergeCells>
  <hyperlinks>
    <hyperlink ref="I1" location="TOC!A1" display="Return to TOC" xr:uid="{0860A3C7-654B-41F7-8946-A6346AE9D47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2D86-2C89-4BE8-8878-98E093D11A0C}">
  <sheetPr codeName="Sheet71"/>
  <dimension ref="A1:L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8.140625" customWidth="1"/>
    <col min="4" max="4" width="23.7109375" customWidth="1"/>
    <col min="5" max="5" width="16.28515625" bestFit="1" customWidth="1"/>
    <col min="6" max="10" width="6.7109375" customWidth="1"/>
    <col min="11" max="11" width="10.7109375" customWidth="1"/>
    <col min="12" max="12" width="2.7109375" customWidth="1"/>
    <col min="13" max="26" width="9.28515625" customWidth="1"/>
  </cols>
  <sheetData>
    <row r="1" spans="1:12" x14ac:dyDescent="0.25">
      <c r="A1" s="20" t="s">
        <v>135</v>
      </c>
      <c r="B1" s="21"/>
      <c r="C1" s="21" t="s">
        <v>121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12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138</v>
      </c>
      <c r="B3" s="24"/>
      <c r="C3" s="24" t="s">
        <v>332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139</v>
      </c>
      <c r="B5" s="24"/>
      <c r="C5" s="154" t="str">
        <f>"A ~ Uniform ["&amp;B11&amp;", "&amp;B12&amp;"]"</f>
        <v>A ~ Uniform [0, 100]</v>
      </c>
      <c r="D5" s="24" t="s">
        <v>333</v>
      </c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155">
        <f>B13</f>
        <v>50</v>
      </c>
      <c r="D6" s="24" t="s">
        <v>334</v>
      </c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3" t="s">
        <v>159</v>
      </c>
      <c r="B8" s="27"/>
      <c r="C8" s="24" t="s">
        <v>335</v>
      </c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24"/>
      <c r="D9" s="24"/>
      <c r="E9" s="24"/>
      <c r="F9" s="24"/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149" t="s">
        <v>336</v>
      </c>
      <c r="D10" s="96" t="s">
        <v>337</v>
      </c>
      <c r="E10" s="37" t="s">
        <v>338</v>
      </c>
      <c r="F10" s="24"/>
      <c r="G10" s="24"/>
      <c r="H10" s="24"/>
      <c r="I10" s="24"/>
      <c r="J10" s="24"/>
      <c r="K10" s="28"/>
      <c r="L10" s="14"/>
    </row>
    <row r="11" spans="1:12" x14ac:dyDescent="0.25">
      <c r="A11" s="26"/>
      <c r="B11" s="111">
        <v>0</v>
      </c>
      <c r="C11" s="50">
        <v>40</v>
      </c>
      <c r="D11" s="86" t="s">
        <v>325</v>
      </c>
      <c r="E11" s="153" t="s">
        <v>325</v>
      </c>
      <c r="F11" s="24"/>
      <c r="G11" s="24"/>
      <c r="H11" s="24"/>
      <c r="I11" s="24"/>
      <c r="J11" s="24"/>
      <c r="K11" s="28"/>
      <c r="L11" s="14"/>
    </row>
    <row r="12" spans="1:12" x14ac:dyDescent="0.25">
      <c r="A12" s="26"/>
      <c r="B12" s="111">
        <v>100</v>
      </c>
      <c r="C12" s="50">
        <v>50</v>
      </c>
      <c r="D12" s="86" t="s">
        <v>325</v>
      </c>
      <c r="E12" s="153" t="s">
        <v>325</v>
      </c>
      <c r="F12" s="24"/>
      <c r="G12" s="24"/>
      <c r="H12" s="24"/>
      <c r="I12" s="24"/>
      <c r="J12" s="24"/>
      <c r="K12" s="28"/>
      <c r="L12" s="14"/>
    </row>
    <row r="13" spans="1:12" x14ac:dyDescent="0.25">
      <c r="A13" s="26"/>
      <c r="B13" s="111">
        <f>AVERAGE(B11,B12)</f>
        <v>50</v>
      </c>
      <c r="C13" s="55">
        <v>60</v>
      </c>
      <c r="D13" s="145" t="s">
        <v>325</v>
      </c>
      <c r="E13" s="89" t="s">
        <v>325</v>
      </c>
      <c r="F13" s="24"/>
      <c r="G13" s="24"/>
      <c r="H13" s="24"/>
      <c r="I13" s="24"/>
      <c r="J13" s="24"/>
      <c r="K13" s="28"/>
      <c r="L13" s="14"/>
    </row>
    <row r="14" spans="1:12" ht="15.75" thickBot="1" x14ac:dyDescent="0.3">
      <c r="A14" s="90"/>
      <c r="B14" s="91"/>
      <c r="C14" s="42"/>
      <c r="D14" s="42"/>
      <c r="E14" s="42"/>
      <c r="F14" s="42"/>
      <c r="G14" s="42"/>
      <c r="H14" s="42"/>
      <c r="I14" s="42"/>
      <c r="J14" s="42"/>
      <c r="K14" s="58"/>
      <c r="L14" s="14"/>
    </row>
    <row r="15" spans="1:12" x14ac:dyDescent="0.25">
      <c r="K15" s="13"/>
      <c r="L15" s="14"/>
    </row>
    <row r="16" spans="1:12" x14ac:dyDescent="0.25">
      <c r="K16" s="13"/>
      <c r="L16" s="14"/>
    </row>
    <row r="17" spans="11:12" x14ac:dyDescent="0.25">
      <c r="K17" s="13"/>
      <c r="L17" s="14"/>
    </row>
    <row r="18" spans="11:12" x14ac:dyDescent="0.25">
      <c r="K18" s="13"/>
      <c r="L18" s="14"/>
    </row>
    <row r="19" spans="11:12" ht="15" customHeight="1" x14ac:dyDescent="0.25">
      <c r="K19" s="13"/>
      <c r="L19" s="14"/>
    </row>
    <row r="20" spans="11:12" x14ac:dyDescent="0.25">
      <c r="K20" s="13"/>
      <c r="L20" s="14"/>
    </row>
    <row r="21" spans="11:12" x14ac:dyDescent="0.25">
      <c r="K21" s="13"/>
      <c r="L21" s="14"/>
    </row>
    <row r="22" spans="11:12" x14ac:dyDescent="0.25">
      <c r="K22" s="13"/>
      <c r="L22" s="14"/>
    </row>
    <row r="23" spans="11:12" ht="15" customHeight="1" x14ac:dyDescent="0.25">
      <c r="K23" s="13"/>
      <c r="L23" s="14"/>
    </row>
    <row r="24" spans="11:12" ht="15" customHeight="1" x14ac:dyDescent="0.25">
      <c r="K24" s="13"/>
      <c r="L24" s="14"/>
    </row>
    <row r="25" spans="11:12" ht="15" customHeight="1" x14ac:dyDescent="0.25">
      <c r="K25" s="13"/>
      <c r="L25" s="14"/>
    </row>
    <row r="26" spans="11:12" ht="15" customHeight="1" x14ac:dyDescent="0.25">
      <c r="K26" s="13"/>
      <c r="L26" s="14"/>
    </row>
    <row r="27" spans="11:12" ht="15" customHeight="1" x14ac:dyDescent="0.25">
      <c r="K27" s="13"/>
      <c r="L27" s="14"/>
    </row>
    <row r="28" spans="11:12" ht="15" customHeight="1" x14ac:dyDescent="0.25">
      <c r="K28" s="13"/>
      <c r="L28" s="14"/>
    </row>
    <row r="29" spans="11:12" x14ac:dyDescent="0.25">
      <c r="K29" s="13"/>
      <c r="L29" s="14"/>
    </row>
    <row r="30" spans="11:12" x14ac:dyDescent="0.25">
      <c r="K30" s="13"/>
      <c r="L30" s="14"/>
    </row>
    <row r="31" spans="11:12" x14ac:dyDescent="0.25">
      <c r="K31" s="13"/>
      <c r="L31" s="14"/>
    </row>
    <row r="32" spans="1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:12" x14ac:dyDescent="0.25">
      <c r="L49" s="14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12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12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12" x14ac:dyDescent="0.25">
      <c r="L54" s="14"/>
    </row>
    <row r="55" spans="1:12" x14ac:dyDescent="0.25">
      <c r="L55" s="14"/>
    </row>
    <row r="56" spans="1:12" x14ac:dyDescent="0.25">
      <c r="L56" s="14"/>
    </row>
    <row r="57" spans="1:12" x14ac:dyDescent="0.25">
      <c r="L57" s="14"/>
    </row>
    <row r="58" spans="1:12" x14ac:dyDescent="0.25">
      <c r="L58" s="14"/>
    </row>
    <row r="59" spans="1:12" x14ac:dyDescent="0.25">
      <c r="L59" s="14"/>
    </row>
    <row r="60" spans="1:12" x14ac:dyDescent="0.25">
      <c r="L60" s="14"/>
    </row>
    <row r="61" spans="1:12" x14ac:dyDescent="0.25">
      <c r="L61" s="14"/>
    </row>
    <row r="62" spans="1:12" x14ac:dyDescent="0.25">
      <c r="L62" s="14"/>
    </row>
    <row r="63" spans="1:12" x14ac:dyDescent="0.25">
      <c r="L63" s="14"/>
    </row>
    <row r="64" spans="1:12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0C0E84B1-06A8-465A-AA85-FC3E1737F2E2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FB04-4693-43CB-8529-A1B752A256F8}">
  <sheetPr codeName="Sheet72"/>
  <dimension ref="A1:K1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3.5703125" customWidth="1"/>
    <col min="4" max="4" width="15" bestFit="1" customWidth="1"/>
    <col min="5" max="5" width="16.7109375" bestFit="1" customWidth="1"/>
    <col min="6" max="6" width="17.28515625" customWidth="1"/>
    <col min="7" max="7" width="12.5703125" bestFit="1" customWidth="1"/>
    <col min="9" max="10" width="9.140625" customWidth="1"/>
    <col min="11" max="11" width="2.7109375" customWidth="1"/>
    <col min="12" max="25" width="9.28515625" customWidth="1"/>
  </cols>
  <sheetData>
    <row r="1" spans="1:10" x14ac:dyDescent="0.25">
      <c r="A1" s="20" t="s">
        <v>135</v>
      </c>
      <c r="B1" s="21"/>
      <c r="C1" s="21" t="s">
        <v>121</v>
      </c>
      <c r="D1" s="22"/>
      <c r="E1" s="21"/>
      <c r="F1" s="21"/>
      <c r="G1" s="21"/>
      <c r="H1" s="21"/>
      <c r="I1" s="317" t="s">
        <v>169</v>
      </c>
      <c r="J1" s="318"/>
    </row>
    <row r="2" spans="1:10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5"/>
    </row>
    <row r="3" spans="1:10" x14ac:dyDescent="0.25">
      <c r="A3" s="23" t="s">
        <v>138</v>
      </c>
      <c r="B3" s="24"/>
      <c r="C3" s="24" t="s">
        <v>340</v>
      </c>
      <c r="D3" s="24"/>
      <c r="E3" s="24"/>
      <c r="F3" s="24"/>
      <c r="G3" s="24"/>
      <c r="H3" s="24"/>
      <c r="I3" s="24"/>
      <c r="J3" s="25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</row>
    <row r="5" spans="1:10" ht="15" customHeight="1" x14ac:dyDescent="0.25">
      <c r="A5" s="29" t="s">
        <v>139</v>
      </c>
      <c r="B5" s="24"/>
      <c r="C5" s="24" t="s">
        <v>341</v>
      </c>
      <c r="D5" s="24" t="s">
        <v>342</v>
      </c>
      <c r="E5" s="24"/>
      <c r="F5" s="24"/>
      <c r="G5" s="24"/>
      <c r="H5" s="24"/>
      <c r="I5" s="24"/>
      <c r="J5" s="25"/>
    </row>
    <row r="6" spans="1:10" x14ac:dyDescent="0.25">
      <c r="A6" s="33"/>
      <c r="B6" s="30">
        <v>10</v>
      </c>
      <c r="C6" s="24" t="str">
        <f>"E[A] = "&amp;B6</f>
        <v>E[A] = 10</v>
      </c>
      <c r="D6" s="24"/>
      <c r="E6" s="24"/>
      <c r="F6" s="24"/>
      <c r="G6" s="24"/>
      <c r="H6" s="24"/>
      <c r="I6" s="24"/>
      <c r="J6" s="25"/>
    </row>
    <row r="7" spans="1:10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5"/>
    </row>
    <row r="8" spans="1:10" ht="15" customHeight="1" x14ac:dyDescent="0.25">
      <c r="A8" s="23" t="s">
        <v>159</v>
      </c>
      <c r="B8" s="27"/>
      <c r="C8" s="24" t="s">
        <v>343</v>
      </c>
      <c r="D8" s="24"/>
      <c r="E8" s="24"/>
      <c r="F8" s="24"/>
      <c r="G8" s="24"/>
      <c r="H8" s="24"/>
      <c r="I8" s="24"/>
      <c r="J8" s="25"/>
    </row>
    <row r="9" spans="1:10" x14ac:dyDescent="0.25">
      <c r="A9" s="29"/>
      <c r="B9" s="27"/>
      <c r="C9" s="24"/>
      <c r="D9" s="24"/>
      <c r="E9" s="24"/>
      <c r="F9" s="24"/>
      <c r="G9" s="24"/>
      <c r="H9" s="24"/>
      <c r="I9" s="24"/>
      <c r="J9" s="25"/>
    </row>
    <row r="10" spans="1:10" x14ac:dyDescent="0.25">
      <c r="A10" s="26"/>
      <c r="B10" s="27"/>
      <c r="C10" s="149" t="s">
        <v>336</v>
      </c>
      <c r="D10" s="96" t="s">
        <v>39</v>
      </c>
      <c r="E10" s="61" t="s">
        <v>344</v>
      </c>
      <c r="F10" s="24"/>
      <c r="G10" s="24"/>
      <c r="H10" s="24"/>
      <c r="I10" s="24"/>
      <c r="J10" s="25"/>
    </row>
    <row r="11" spans="1:10" x14ac:dyDescent="0.25">
      <c r="A11" s="26"/>
      <c r="B11" s="27"/>
      <c r="C11" s="50">
        <v>5</v>
      </c>
      <c r="D11" s="86" t="s">
        <v>325</v>
      </c>
      <c r="E11" s="153" t="s">
        <v>325</v>
      </c>
      <c r="F11" s="24"/>
      <c r="G11" s="24"/>
      <c r="H11" s="24"/>
      <c r="I11" s="24"/>
      <c r="J11" s="25"/>
    </row>
    <row r="12" spans="1:10" x14ac:dyDescent="0.25">
      <c r="A12" s="26"/>
      <c r="B12" s="27"/>
      <c r="C12" s="50">
        <v>10</v>
      </c>
      <c r="D12" s="86" t="s">
        <v>325</v>
      </c>
      <c r="E12" s="153" t="s">
        <v>325</v>
      </c>
      <c r="F12" s="24"/>
      <c r="G12" s="24"/>
      <c r="H12" s="24"/>
      <c r="I12" s="24"/>
      <c r="J12" s="25"/>
    </row>
    <row r="13" spans="1:10" x14ac:dyDescent="0.25">
      <c r="A13" s="26"/>
      <c r="B13" s="27"/>
      <c r="C13" s="55">
        <v>15</v>
      </c>
      <c r="D13" s="145" t="s">
        <v>325</v>
      </c>
      <c r="E13" s="89" t="s">
        <v>325</v>
      </c>
      <c r="F13" s="24"/>
      <c r="G13" s="24"/>
      <c r="H13" s="24"/>
      <c r="I13" s="24"/>
      <c r="J13" s="25"/>
    </row>
    <row r="14" spans="1:10" ht="15.75" thickBot="1" x14ac:dyDescent="0.3">
      <c r="A14" s="90"/>
      <c r="B14" s="91"/>
      <c r="C14" s="42"/>
      <c r="D14" s="42"/>
      <c r="E14" s="42"/>
      <c r="F14" s="42"/>
      <c r="G14" s="42"/>
      <c r="H14" s="42"/>
      <c r="I14" s="42"/>
      <c r="J14" s="43"/>
    </row>
    <row r="19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39" spans="1:2" x14ac:dyDescent="0.25">
      <c r="A39" s="13"/>
      <c r="B39" s="13"/>
    </row>
    <row r="50" spans="1:1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K54" s="13"/>
    </row>
    <row r="55" spans="1:11" x14ac:dyDescent="0.25">
      <c r="K55" s="13"/>
    </row>
    <row r="56" spans="1:11" x14ac:dyDescent="0.25">
      <c r="K56" s="13"/>
    </row>
    <row r="57" spans="1:11" x14ac:dyDescent="0.25">
      <c r="K57" s="13"/>
    </row>
    <row r="58" spans="1:11" x14ac:dyDescent="0.25">
      <c r="K58" s="13"/>
    </row>
    <row r="59" spans="1:11" x14ac:dyDescent="0.25">
      <c r="K59" s="13"/>
    </row>
    <row r="60" spans="1:11" x14ac:dyDescent="0.25">
      <c r="K60" s="13"/>
    </row>
    <row r="61" spans="1:11" x14ac:dyDescent="0.25">
      <c r="K61" s="13"/>
    </row>
    <row r="62" spans="1:11" x14ac:dyDescent="0.25">
      <c r="K62" s="13"/>
    </row>
    <row r="63" spans="1:11" x14ac:dyDescent="0.25">
      <c r="K63" s="13"/>
    </row>
    <row r="64" spans="1:11" x14ac:dyDescent="0.25">
      <c r="K64" s="13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K104" s="13"/>
    </row>
    <row r="105" spans="1:11" x14ac:dyDescent="0.25">
      <c r="K105" s="13"/>
    </row>
    <row r="106" spans="1:11" x14ac:dyDescent="0.25">
      <c r="K106" s="13"/>
    </row>
    <row r="107" spans="1:11" x14ac:dyDescent="0.25">
      <c r="K107" s="13"/>
    </row>
    <row r="108" spans="1:11" x14ac:dyDescent="0.25">
      <c r="K108" s="13"/>
    </row>
    <row r="109" spans="1:11" x14ac:dyDescent="0.25">
      <c r="K109" s="13"/>
    </row>
    <row r="110" spans="1:11" x14ac:dyDescent="0.25">
      <c r="K110" s="13"/>
    </row>
    <row r="111" spans="1:11" x14ac:dyDescent="0.25">
      <c r="K111" s="13"/>
    </row>
    <row r="112" spans="1:11" x14ac:dyDescent="0.25">
      <c r="K112" s="13"/>
    </row>
    <row r="113" spans="11:11" x14ac:dyDescent="0.25">
      <c r="K113" s="13"/>
    </row>
    <row r="114" spans="11:11" x14ac:dyDescent="0.25">
      <c r="K114" s="13"/>
    </row>
    <row r="150" spans="1:1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</sheetData>
  <mergeCells count="1">
    <mergeCell ref="I1:J1"/>
  </mergeCells>
  <hyperlinks>
    <hyperlink ref="I1" location="TOC!A1" display="Return to TOC" xr:uid="{3FC1F74F-0E44-46CD-A3FE-E5A007B9300B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F013-98F9-4E26-838E-30EF14276FCB}">
  <sheetPr codeName="Sheet70"/>
  <dimension ref="A1:AA167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8.85546875" customWidth="1"/>
    <col min="5" max="5" width="17.7109375" customWidth="1"/>
    <col min="6" max="6" width="17.28515625" customWidth="1"/>
    <col min="7" max="7" width="12.5703125" bestFit="1" customWidth="1"/>
    <col min="9" max="11" width="9.140625" customWidth="1"/>
    <col min="12" max="12" width="2.7109375" customWidth="1"/>
    <col min="13" max="26" width="9.28515625" customWidth="1"/>
  </cols>
  <sheetData>
    <row r="1" spans="1:27" x14ac:dyDescent="0.25">
      <c r="A1" s="20" t="s">
        <v>135</v>
      </c>
      <c r="B1" s="21"/>
      <c r="C1" s="21" t="s">
        <v>121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138</v>
      </c>
      <c r="B3" s="24"/>
      <c r="C3" s="24" t="s">
        <v>345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139</v>
      </c>
      <c r="B5" s="24"/>
      <c r="C5" s="24" t="str">
        <f>"An insurer has five similar policies which have an aggregate limit and no per-occurrence limit."</f>
        <v>An insurer has five similar policies which have an aggregate limit and no per-occurrence limit.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 t="str">
        <f>"Each policy has an expected loss of "&amp;TEXT(D14,"$0,000")&amp;"."</f>
        <v>Each policy has an expected loss of $150,000.</v>
      </c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149" t="s">
        <v>346</v>
      </c>
      <c r="D8" s="61" t="s">
        <v>221</v>
      </c>
      <c r="E8" s="24"/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29"/>
      <c r="B9" s="27"/>
      <c r="C9" s="50">
        <v>1</v>
      </c>
      <c r="D9" s="156">
        <v>132000</v>
      </c>
      <c r="E9" s="24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50">
        <v>2</v>
      </c>
      <c r="D10" s="156">
        <v>141000</v>
      </c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26"/>
      <c r="B11" s="27"/>
      <c r="C11" s="50">
        <v>3</v>
      </c>
      <c r="D11" s="156">
        <v>150000</v>
      </c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50">
        <v>4</v>
      </c>
      <c r="D12" s="156">
        <v>159000</v>
      </c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7"/>
      <c r="C13" s="50">
        <v>5</v>
      </c>
      <c r="D13" s="156">
        <v>168000</v>
      </c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33"/>
      <c r="B14" s="27"/>
      <c r="C14" s="158" t="s">
        <v>347</v>
      </c>
      <c r="D14" s="157">
        <f>AVERAGE(D9:D13)</f>
        <v>150000</v>
      </c>
      <c r="E14" s="30">
        <v>0.6</v>
      </c>
      <c r="F14" s="24"/>
      <c r="G14" s="24"/>
      <c r="H14" s="24"/>
      <c r="I14" s="148"/>
      <c r="J14" s="24"/>
      <c r="K14" s="28"/>
      <c r="L14" s="14"/>
      <c r="AA14" s="13"/>
    </row>
    <row r="15" spans="1:27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23" t="s">
        <v>159</v>
      </c>
      <c r="B16" s="24"/>
      <c r="C16" s="24" t="str">
        <f>"Using the above actual loss information, fill in the missing information below to calculate the net insurance charge at r = "&amp;E14&amp;"."</f>
        <v>Using the above actual loss information, fill in the missing information below to calculate the net insurance charge at r = 0.6.</v>
      </c>
      <c r="D16" s="24"/>
      <c r="E16" s="24"/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4"/>
      <c r="K17" s="28"/>
      <c r="L17" s="14"/>
      <c r="AA17" s="13"/>
    </row>
    <row r="18" spans="1:27" ht="15" customHeight="1" x14ac:dyDescent="0.25">
      <c r="A18" s="33"/>
      <c r="B18" s="24"/>
      <c r="C18" s="159" t="s">
        <v>348</v>
      </c>
      <c r="D18" s="160"/>
      <c r="E18" s="37"/>
      <c r="F18" s="24"/>
      <c r="G18" s="24"/>
      <c r="H18" s="24"/>
      <c r="I18" s="24"/>
      <c r="J18" s="24"/>
      <c r="K18" s="28"/>
      <c r="L18" s="14"/>
      <c r="AA18" s="13"/>
    </row>
    <row r="19" spans="1:27" x14ac:dyDescent="0.25">
      <c r="A19" s="33"/>
      <c r="B19" s="24"/>
      <c r="C19" s="55">
        <f>E14</f>
        <v>0.6</v>
      </c>
      <c r="D19" s="145" t="s">
        <v>325</v>
      </c>
      <c r="E19" s="89" t="s">
        <v>325</v>
      </c>
      <c r="F19" s="24"/>
      <c r="G19" s="24"/>
      <c r="H19" s="24"/>
      <c r="I19" s="24"/>
      <c r="J19" s="24"/>
      <c r="K19" s="28"/>
      <c r="L19" s="14"/>
      <c r="AA19" s="13"/>
    </row>
    <row r="20" spans="1:27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58"/>
      <c r="L20" s="14"/>
      <c r="AA20" s="13"/>
    </row>
    <row r="21" spans="1:27" x14ac:dyDescent="0.25">
      <c r="K21" s="13"/>
      <c r="L21" s="14"/>
      <c r="AA21" s="13"/>
    </row>
    <row r="22" spans="1:27" ht="15" customHeight="1" x14ac:dyDescent="0.25">
      <c r="K22" s="13"/>
      <c r="L22" s="14"/>
      <c r="AA22" s="13"/>
    </row>
    <row r="23" spans="1:27" ht="15" customHeight="1" x14ac:dyDescent="0.25">
      <c r="K23" s="13"/>
      <c r="L23" s="14"/>
      <c r="AA23" s="13"/>
    </row>
    <row r="24" spans="1:27" ht="15" customHeight="1" x14ac:dyDescent="0.25">
      <c r="K24" s="13"/>
      <c r="L24" s="14"/>
      <c r="AA24" s="13"/>
    </row>
    <row r="25" spans="1:27" ht="15" customHeight="1" x14ac:dyDescent="0.25">
      <c r="K25" s="13"/>
      <c r="L25" s="14"/>
      <c r="AA25" s="13"/>
    </row>
    <row r="26" spans="1:27" ht="15" customHeight="1" x14ac:dyDescent="0.25">
      <c r="K26" s="13"/>
      <c r="L26" s="14"/>
      <c r="AA26" s="13"/>
    </row>
    <row r="27" spans="1:27" ht="15" customHeight="1" x14ac:dyDescent="0.25">
      <c r="K27" s="13"/>
      <c r="L27" s="14"/>
      <c r="AA27" s="13"/>
    </row>
    <row r="28" spans="1:27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A38" s="13"/>
      <c r="B38" s="13"/>
      <c r="K38" s="13"/>
      <c r="L38" s="14"/>
      <c r="AA38" s="13"/>
    </row>
    <row r="39" spans="1:27" x14ac:dyDescent="0.25"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L150" s="14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L160" s="14"/>
    </row>
    <row r="161" spans="12:12" x14ac:dyDescent="0.25">
      <c r="L161" s="14"/>
    </row>
    <row r="162" spans="12:12" x14ac:dyDescent="0.25">
      <c r="L162" s="14"/>
    </row>
    <row r="163" spans="12:12" x14ac:dyDescent="0.25">
      <c r="L163" s="14"/>
    </row>
    <row r="164" spans="12:12" x14ac:dyDescent="0.25">
      <c r="L164" s="14"/>
    </row>
    <row r="165" spans="12:12" x14ac:dyDescent="0.25">
      <c r="L165" s="14"/>
    </row>
    <row r="166" spans="12:12" x14ac:dyDescent="0.25">
      <c r="L166" s="14"/>
    </row>
    <row r="167" spans="12:12" x14ac:dyDescent="0.25">
      <c r="L167" s="14"/>
    </row>
  </sheetData>
  <mergeCells count="1">
    <mergeCell ref="J1:K1"/>
  </mergeCells>
  <hyperlinks>
    <hyperlink ref="J1" location="TOC!A1" display="Return to TOC" xr:uid="{24FAF3A9-A6C4-4D75-83A3-8FCD28140E1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BED-FAC1-4521-BE91-20C3B4E8F1E0}">
  <sheetPr codeName="Sheet64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2.7109375" customWidth="1"/>
    <col min="8" max="23" width="9.28515625" customWidth="1"/>
    <col min="24" max="26" width="9" customWidth="1"/>
  </cols>
  <sheetData>
    <row r="1" spans="1:27" x14ac:dyDescent="0.25">
      <c r="A1" s="20" t="s">
        <v>135</v>
      </c>
      <c r="B1" s="21"/>
      <c r="C1" s="21" t="s">
        <v>122</v>
      </c>
      <c r="D1" s="22"/>
      <c r="E1" s="108"/>
      <c r="F1" s="44" t="s">
        <v>169</v>
      </c>
      <c r="L1" s="10"/>
      <c r="Z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5"/>
      <c r="L2" s="10"/>
      <c r="M2" s="12"/>
      <c r="Z2" s="10"/>
    </row>
    <row r="3" spans="1:27" ht="15.75" thickBot="1" x14ac:dyDescent="0.3">
      <c r="A3" s="161" t="s">
        <v>138</v>
      </c>
      <c r="B3" s="42"/>
      <c r="C3" s="42" t="s">
        <v>349</v>
      </c>
      <c r="D3" s="42"/>
      <c r="E3" s="42"/>
      <c r="F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W5" s="13"/>
      <c r="X5" s="13"/>
      <c r="Y5" s="13"/>
      <c r="Z5" s="14"/>
      <c r="AA5" s="13"/>
    </row>
    <row r="6" spans="1:27" x14ac:dyDescent="0.25">
      <c r="W6" s="13"/>
      <c r="X6" s="13"/>
      <c r="Y6" s="13"/>
      <c r="Z6" s="14"/>
      <c r="AA6" s="13"/>
    </row>
    <row r="7" spans="1:27" ht="15" customHeight="1" x14ac:dyDescent="0.25">
      <c r="W7" s="13"/>
      <c r="X7" s="13"/>
      <c r="Y7" s="13"/>
      <c r="Z7" s="14"/>
      <c r="AA7" s="13"/>
    </row>
    <row r="8" spans="1:27" ht="15" customHeight="1" x14ac:dyDescent="0.25">
      <c r="A8" s="15"/>
      <c r="B8" s="13"/>
      <c r="W8" s="13"/>
      <c r="X8" s="13"/>
      <c r="Y8" s="13"/>
      <c r="Z8" s="14"/>
      <c r="AA8" s="13"/>
    </row>
    <row r="9" spans="1:27" x14ac:dyDescent="0.25">
      <c r="A9" s="15"/>
      <c r="B9" s="13"/>
      <c r="W9" s="13"/>
      <c r="X9" s="13"/>
      <c r="Y9" s="13"/>
      <c r="Z9" s="14"/>
      <c r="AA9" s="13"/>
    </row>
    <row r="10" spans="1:27" x14ac:dyDescent="0.25">
      <c r="A10" s="13"/>
      <c r="B10" s="13"/>
      <c r="W10" s="13"/>
      <c r="X10" s="13"/>
      <c r="Y10" s="13"/>
      <c r="Z10" s="14"/>
      <c r="AA10" s="13"/>
    </row>
    <row r="11" spans="1:27" x14ac:dyDescent="0.25">
      <c r="A11" s="13"/>
      <c r="B11" s="13"/>
      <c r="W11" s="13"/>
      <c r="X11" s="13"/>
      <c r="Y11" s="13"/>
      <c r="Z11" s="14"/>
      <c r="AA11" s="13"/>
    </row>
    <row r="12" spans="1:27" x14ac:dyDescent="0.25">
      <c r="A12" s="13"/>
      <c r="B12" s="13"/>
      <c r="W12" s="13"/>
      <c r="X12" s="13"/>
      <c r="Y12" s="13"/>
      <c r="Z12" s="14"/>
      <c r="AA12" s="13"/>
    </row>
    <row r="13" spans="1:27" x14ac:dyDescent="0.25">
      <c r="A13" s="13"/>
      <c r="B13" s="13"/>
      <c r="W13" s="13"/>
      <c r="X13" s="13"/>
      <c r="Y13" s="13"/>
      <c r="Z13" s="14"/>
      <c r="AA13" s="13"/>
    </row>
    <row r="14" spans="1:27" x14ac:dyDescent="0.25">
      <c r="A14" s="13"/>
      <c r="B14" s="13"/>
      <c r="W14" s="13"/>
      <c r="X14" s="13"/>
      <c r="Y14" s="13"/>
      <c r="Z14" s="14"/>
      <c r="AA14" s="13"/>
    </row>
    <row r="15" spans="1:27" x14ac:dyDescent="0.25">
      <c r="W15" s="13"/>
      <c r="X15" s="13"/>
      <c r="Y15" s="13"/>
      <c r="Z15" s="14"/>
      <c r="AA15" s="13"/>
    </row>
    <row r="16" spans="1:27" x14ac:dyDescent="0.25">
      <c r="W16" s="13"/>
      <c r="X16" s="13"/>
      <c r="Y16" s="13"/>
      <c r="Z16" s="14"/>
      <c r="AA16" s="13"/>
    </row>
    <row r="17" spans="1:27" x14ac:dyDescent="0.25">
      <c r="W17" s="13"/>
      <c r="X17" s="13"/>
      <c r="Y17" s="13"/>
      <c r="Z17" s="14"/>
      <c r="AA17" s="13"/>
    </row>
    <row r="18" spans="1:27" x14ac:dyDescent="0.25">
      <c r="A18" s="12"/>
      <c r="W18" s="13"/>
      <c r="X18" s="13"/>
      <c r="Y18" s="13"/>
      <c r="Z18" s="14"/>
      <c r="AA18" s="13"/>
    </row>
    <row r="19" spans="1:27" ht="15" customHeight="1" x14ac:dyDescent="0.25">
      <c r="W19" s="13"/>
      <c r="X19" s="13"/>
      <c r="Y19" s="13"/>
      <c r="Z19" s="14"/>
      <c r="AA19" s="13"/>
    </row>
    <row r="20" spans="1:27" x14ac:dyDescent="0.25">
      <c r="W20" s="13"/>
      <c r="X20" s="13"/>
      <c r="Y20" s="13"/>
      <c r="Z20" s="14"/>
      <c r="AA20" s="13"/>
    </row>
    <row r="21" spans="1:27" x14ac:dyDescent="0.25">
      <c r="W21" s="13"/>
      <c r="X21" s="13"/>
      <c r="Y21" s="13"/>
      <c r="Z21" s="14"/>
      <c r="AA21" s="13"/>
    </row>
    <row r="22" spans="1:27" x14ac:dyDescent="0.25"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Z65" s="14"/>
    </row>
    <row r="66" spans="12:26" x14ac:dyDescent="0.25">
      <c r="Z66" s="14"/>
    </row>
    <row r="67" spans="12:26" x14ac:dyDescent="0.25">
      <c r="Z67" s="14"/>
    </row>
    <row r="68" spans="12:26" x14ac:dyDescent="0.25"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35AFFFA4-3087-49EA-88D1-AD889B780C09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062B-F81E-414F-A3BF-DA3FB315614F}">
  <sheetPr codeName="Sheet96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13.42578125" customWidth="1"/>
    <col min="8" max="8" width="2.7109375" customWidth="1"/>
    <col min="9" max="26" width="9.28515625" customWidth="1"/>
  </cols>
  <sheetData>
    <row r="1" spans="1:27" x14ac:dyDescent="0.25">
      <c r="A1" s="20" t="s">
        <v>135</v>
      </c>
      <c r="B1" s="21"/>
      <c r="C1" s="21" t="s">
        <v>122</v>
      </c>
      <c r="D1" s="22"/>
      <c r="E1" s="21"/>
      <c r="F1" s="21"/>
      <c r="G1" s="44" t="s">
        <v>169</v>
      </c>
      <c r="L1" s="10"/>
      <c r="Z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4"/>
      <c r="G2" s="25"/>
      <c r="L2" s="10"/>
      <c r="M2" s="12"/>
      <c r="Z2" s="10"/>
    </row>
    <row r="3" spans="1:27" ht="15.75" thickBot="1" x14ac:dyDescent="0.3">
      <c r="A3" s="161" t="s">
        <v>138</v>
      </c>
      <c r="B3" s="42"/>
      <c r="C3" s="42" t="s">
        <v>350</v>
      </c>
      <c r="D3" s="42"/>
      <c r="E3" s="42"/>
      <c r="F3" s="42"/>
      <c r="G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L5" s="14"/>
      <c r="W5" s="13"/>
      <c r="X5" s="13"/>
      <c r="Y5" s="13"/>
      <c r="Z5" s="14"/>
      <c r="AA5" s="13"/>
    </row>
    <row r="6" spans="1:27" x14ac:dyDescent="0.25">
      <c r="L6" s="14"/>
      <c r="W6" s="13"/>
      <c r="X6" s="13"/>
      <c r="Y6" s="13"/>
      <c r="Z6" s="14"/>
      <c r="AA6" s="13"/>
    </row>
    <row r="7" spans="1:27" ht="15" customHeight="1" x14ac:dyDescent="0.25">
      <c r="L7" s="14"/>
      <c r="W7" s="13"/>
      <c r="X7" s="13"/>
      <c r="Y7" s="13"/>
      <c r="Z7" s="14"/>
      <c r="AA7" s="13"/>
    </row>
    <row r="8" spans="1:27" ht="15" customHeight="1" x14ac:dyDescent="0.25">
      <c r="A8" s="15"/>
      <c r="B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L14" s="14"/>
      <c r="W14" s="13"/>
      <c r="X14" s="13"/>
      <c r="Y14" s="13"/>
      <c r="Z14" s="14"/>
      <c r="AA14" s="13"/>
    </row>
    <row r="15" spans="1:27" x14ac:dyDescent="0.25">
      <c r="L15" s="14"/>
      <c r="W15" s="13"/>
      <c r="X15" s="13"/>
      <c r="Y15" s="13"/>
      <c r="Z15" s="14"/>
      <c r="AA15" s="13"/>
    </row>
    <row r="16" spans="1:27" x14ac:dyDescent="0.25">
      <c r="L16" s="14"/>
      <c r="W16" s="13"/>
      <c r="X16" s="13"/>
      <c r="Y16" s="13"/>
      <c r="Z16" s="14"/>
      <c r="AA16" s="13"/>
    </row>
    <row r="17" spans="1:27" x14ac:dyDescent="0.25">
      <c r="L17" s="14"/>
      <c r="W17" s="13"/>
      <c r="X17" s="13"/>
      <c r="Y17" s="13"/>
      <c r="Z17" s="14"/>
      <c r="AA17" s="13"/>
    </row>
    <row r="18" spans="1:27" x14ac:dyDescent="0.25">
      <c r="A18" s="12"/>
      <c r="L18" s="14"/>
      <c r="W18" s="13"/>
      <c r="X18" s="13"/>
      <c r="Y18" s="13"/>
      <c r="Z18" s="14"/>
      <c r="AA18" s="13"/>
    </row>
    <row r="19" spans="1:27" ht="15" customHeight="1" x14ac:dyDescent="0.25">
      <c r="L19" s="14"/>
      <c r="W19" s="13"/>
      <c r="X19" s="13"/>
      <c r="Y19" s="13"/>
      <c r="Z19" s="14"/>
      <c r="AA19" s="13"/>
    </row>
    <row r="20" spans="1:27" x14ac:dyDescent="0.25">
      <c r="L20" s="14"/>
      <c r="W20" s="13"/>
      <c r="X20" s="13"/>
      <c r="Y20" s="13"/>
      <c r="Z20" s="14"/>
      <c r="AA20" s="13"/>
    </row>
    <row r="21" spans="1:27" x14ac:dyDescent="0.25">
      <c r="L21" s="14"/>
      <c r="W21" s="13"/>
      <c r="X21" s="13"/>
      <c r="Y21" s="13"/>
      <c r="Z21" s="14"/>
      <c r="AA21" s="13"/>
    </row>
    <row r="22" spans="1:27" x14ac:dyDescent="0.25"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G1" location="TOC!A1" display="Return to TOC" xr:uid="{DB6627F7-2D0F-4481-AACD-0A814770CC8D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142B-DE0D-4029-B462-F4654A650F12}">
  <sheetPr codeName="Sheet97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2.7109375" customWidth="1"/>
    <col min="8" max="25" width="9.28515625" customWidth="1"/>
    <col min="26" max="26" width="9" customWidth="1"/>
  </cols>
  <sheetData>
    <row r="1" spans="1:27" x14ac:dyDescent="0.25">
      <c r="A1" s="20" t="s">
        <v>135</v>
      </c>
      <c r="B1" s="21"/>
      <c r="C1" s="21" t="s">
        <v>122</v>
      </c>
      <c r="D1" s="22"/>
      <c r="E1" s="21"/>
      <c r="F1" s="44" t="s">
        <v>169</v>
      </c>
      <c r="L1" s="10"/>
      <c r="Z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5"/>
      <c r="L2" s="10"/>
      <c r="M2" s="12"/>
      <c r="Z2" s="10"/>
    </row>
    <row r="3" spans="1:27" ht="15.75" thickBot="1" x14ac:dyDescent="0.3">
      <c r="A3" s="161" t="s">
        <v>138</v>
      </c>
      <c r="B3" s="42"/>
      <c r="C3" s="42" t="s">
        <v>351</v>
      </c>
      <c r="D3" s="42"/>
      <c r="E3" s="42"/>
      <c r="F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L5" s="14"/>
      <c r="W5" s="13"/>
      <c r="X5" s="13"/>
      <c r="Y5" s="13"/>
      <c r="Z5" s="14"/>
      <c r="AA5" s="13"/>
    </row>
    <row r="6" spans="1:27" x14ac:dyDescent="0.25">
      <c r="L6" s="14"/>
      <c r="W6" s="13"/>
      <c r="X6" s="13"/>
      <c r="Y6" s="13"/>
      <c r="Z6" s="14"/>
      <c r="AA6" s="13"/>
    </row>
    <row r="7" spans="1:27" ht="15" customHeight="1" x14ac:dyDescent="0.25">
      <c r="L7" s="14"/>
      <c r="W7" s="13"/>
      <c r="X7" s="13"/>
      <c r="Y7" s="13"/>
      <c r="Z7" s="14"/>
      <c r="AA7" s="13"/>
    </row>
    <row r="8" spans="1:27" ht="15" customHeight="1" x14ac:dyDescent="0.25">
      <c r="A8" s="15"/>
      <c r="B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L14" s="14"/>
      <c r="W14" s="13"/>
      <c r="X14" s="13"/>
      <c r="Y14" s="13"/>
      <c r="Z14" s="14"/>
      <c r="AA14" s="13"/>
    </row>
    <row r="15" spans="1:27" x14ac:dyDescent="0.25">
      <c r="L15" s="14"/>
      <c r="W15" s="13"/>
      <c r="X15" s="13"/>
      <c r="Y15" s="13"/>
      <c r="Z15" s="14"/>
      <c r="AA15" s="13"/>
    </row>
    <row r="16" spans="1:27" x14ac:dyDescent="0.25">
      <c r="L16" s="14"/>
      <c r="W16" s="13"/>
      <c r="X16" s="13"/>
      <c r="Y16" s="13"/>
      <c r="Z16" s="14"/>
      <c r="AA16" s="13"/>
    </row>
    <row r="17" spans="1:27" x14ac:dyDescent="0.25">
      <c r="L17" s="14"/>
      <c r="W17" s="13"/>
      <c r="X17" s="13"/>
      <c r="Y17" s="13"/>
      <c r="Z17" s="14"/>
      <c r="AA17" s="13"/>
    </row>
    <row r="18" spans="1:27" x14ac:dyDescent="0.25">
      <c r="A18" s="12"/>
      <c r="L18" s="14"/>
      <c r="W18" s="13"/>
      <c r="X18" s="13"/>
      <c r="Y18" s="13"/>
      <c r="Z18" s="14"/>
      <c r="AA18" s="13"/>
    </row>
    <row r="19" spans="1:27" ht="15" customHeight="1" x14ac:dyDescent="0.25">
      <c r="L19" s="14"/>
      <c r="W19" s="13"/>
      <c r="X19" s="13"/>
      <c r="Y19" s="13"/>
      <c r="Z19" s="14"/>
      <c r="AA19" s="13"/>
    </row>
    <row r="20" spans="1:27" x14ac:dyDescent="0.25">
      <c r="L20" s="14"/>
      <c r="W20" s="13"/>
      <c r="X20" s="13"/>
      <c r="Y20" s="13"/>
      <c r="Z20" s="14"/>
      <c r="AA20" s="13"/>
    </row>
    <row r="21" spans="1:27" x14ac:dyDescent="0.25">
      <c r="L21" s="14"/>
      <c r="W21" s="13"/>
      <c r="X21" s="13"/>
      <c r="Y21" s="13"/>
      <c r="Z21" s="14"/>
      <c r="AA21" s="13"/>
    </row>
    <row r="22" spans="1:27" x14ac:dyDescent="0.25"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CB0EDF8B-B5D6-44F3-A40B-86F9FB3AC8E8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8C6F-7325-4891-BDD6-3ACB412B76D1}">
  <sheetPr codeName="Sheet60"/>
  <dimension ref="A1:H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5.85546875" bestFit="1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23" width="9.28515625" customWidth="1"/>
  </cols>
  <sheetData>
    <row r="1" spans="1:8" x14ac:dyDescent="0.25">
      <c r="A1" s="20" t="s">
        <v>135</v>
      </c>
      <c r="B1" s="21"/>
      <c r="C1" s="21" t="s">
        <v>123</v>
      </c>
      <c r="D1" s="22"/>
      <c r="E1" s="21"/>
      <c r="F1" s="317" t="s">
        <v>169</v>
      </c>
      <c r="G1" s="318"/>
      <c r="H1" s="10"/>
    </row>
    <row r="2" spans="1:8" x14ac:dyDescent="0.25">
      <c r="A2" s="23" t="s">
        <v>136</v>
      </c>
      <c r="B2" s="24"/>
      <c r="C2" s="24" t="s">
        <v>199</v>
      </c>
      <c r="D2" s="24"/>
      <c r="E2" s="24"/>
      <c r="F2" s="24"/>
      <c r="G2" s="25"/>
      <c r="H2" s="10"/>
    </row>
    <row r="3" spans="1:8" x14ac:dyDescent="0.25">
      <c r="A3" s="23" t="s">
        <v>138</v>
      </c>
      <c r="B3" s="24"/>
      <c r="C3" s="24" t="s">
        <v>352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139</v>
      </c>
      <c r="B5" s="24"/>
      <c r="C5" s="24" t="str">
        <f>"Experience for a group of risks with expected annual aggregate loss of "&amp;TEXT(A6,"$0,0")&amp;"."</f>
        <v>Experience for a group of risks with expected annual aggregate loss of $100,000.</v>
      </c>
      <c r="D5" s="24"/>
      <c r="E5" s="24"/>
      <c r="F5" s="24"/>
      <c r="G5" s="25"/>
      <c r="H5" s="14"/>
    </row>
    <row r="6" spans="1:8" x14ac:dyDescent="0.25">
      <c r="A6" s="165">
        <v>100000</v>
      </c>
      <c r="B6" s="24"/>
      <c r="C6" s="24"/>
      <c r="D6" s="24"/>
      <c r="E6" s="24"/>
      <c r="F6" s="24"/>
      <c r="G6" s="25"/>
      <c r="H6" s="14"/>
    </row>
    <row r="7" spans="1:8" ht="15" customHeight="1" x14ac:dyDescent="0.25">
      <c r="A7" s="33"/>
      <c r="B7" s="24"/>
      <c r="C7" s="149" t="s">
        <v>219</v>
      </c>
      <c r="D7" s="61" t="s">
        <v>353</v>
      </c>
      <c r="E7" s="24"/>
      <c r="F7" s="24"/>
      <c r="G7" s="25"/>
      <c r="H7" s="14"/>
    </row>
    <row r="8" spans="1:8" ht="15" customHeight="1" x14ac:dyDescent="0.25">
      <c r="A8" s="29"/>
      <c r="B8" s="27"/>
      <c r="C8" s="50">
        <v>1</v>
      </c>
      <c r="D8" s="73">
        <v>20000</v>
      </c>
      <c r="E8" s="24"/>
      <c r="F8" s="24"/>
      <c r="G8" s="25"/>
      <c r="H8" s="14"/>
    </row>
    <row r="9" spans="1:8" x14ac:dyDescent="0.25">
      <c r="A9" s="29"/>
      <c r="B9" s="27"/>
      <c r="C9" s="50">
        <f t="shared" ref="C9:C17" si="0">C8+1</f>
        <v>2</v>
      </c>
      <c r="D9" s="73">
        <v>50000</v>
      </c>
      <c r="E9" s="24"/>
      <c r="F9" s="24"/>
      <c r="G9" s="25"/>
      <c r="H9" s="14"/>
    </row>
    <row r="10" spans="1:8" x14ac:dyDescent="0.25">
      <c r="A10" s="26"/>
      <c r="B10" s="27"/>
      <c r="C10" s="50">
        <f t="shared" si="0"/>
        <v>3</v>
      </c>
      <c r="D10" s="73">
        <v>60000</v>
      </c>
      <c r="E10" s="24"/>
      <c r="F10" s="24"/>
      <c r="G10" s="25"/>
      <c r="H10" s="14"/>
    </row>
    <row r="11" spans="1:8" x14ac:dyDescent="0.25">
      <c r="A11" s="26"/>
      <c r="B11" s="27"/>
      <c r="C11" s="50">
        <f t="shared" si="0"/>
        <v>4</v>
      </c>
      <c r="D11" s="73">
        <v>70000</v>
      </c>
      <c r="E11" s="24"/>
      <c r="F11" s="24"/>
      <c r="G11" s="25"/>
      <c r="H11" s="14"/>
    </row>
    <row r="12" spans="1:8" x14ac:dyDescent="0.25">
      <c r="A12" s="26"/>
      <c r="B12" s="27"/>
      <c r="C12" s="50">
        <f t="shared" si="0"/>
        <v>5</v>
      </c>
      <c r="D12" s="73">
        <v>80000</v>
      </c>
      <c r="E12" s="24"/>
      <c r="F12" s="24"/>
      <c r="G12" s="25"/>
      <c r="H12" s="14"/>
    </row>
    <row r="13" spans="1:8" x14ac:dyDescent="0.25">
      <c r="A13" s="26"/>
      <c r="B13" s="27"/>
      <c r="C13" s="50">
        <f t="shared" si="0"/>
        <v>6</v>
      </c>
      <c r="D13" s="73">
        <v>80000</v>
      </c>
      <c r="E13" s="24"/>
      <c r="F13" s="24"/>
      <c r="G13" s="25"/>
      <c r="H13" s="14"/>
    </row>
    <row r="14" spans="1:8" x14ac:dyDescent="0.25">
      <c r="A14" s="26"/>
      <c r="B14" s="27"/>
      <c r="C14" s="50">
        <f t="shared" si="0"/>
        <v>7</v>
      </c>
      <c r="D14" s="73">
        <v>90000</v>
      </c>
      <c r="E14" s="24"/>
      <c r="F14" s="24"/>
      <c r="G14" s="25"/>
      <c r="H14" s="14"/>
    </row>
    <row r="15" spans="1:8" x14ac:dyDescent="0.25">
      <c r="A15" s="33"/>
      <c r="B15" s="24"/>
      <c r="C15" s="50">
        <f t="shared" si="0"/>
        <v>8</v>
      </c>
      <c r="D15" s="73">
        <v>100000</v>
      </c>
      <c r="E15" s="24"/>
      <c r="F15" s="24"/>
      <c r="G15" s="25"/>
      <c r="H15" s="14"/>
    </row>
    <row r="16" spans="1:8" x14ac:dyDescent="0.25">
      <c r="A16" s="33"/>
      <c r="B16" s="24"/>
      <c r="C16" s="50">
        <f t="shared" si="0"/>
        <v>9</v>
      </c>
      <c r="D16" s="73">
        <v>150000</v>
      </c>
      <c r="E16" s="24"/>
      <c r="F16" s="24"/>
      <c r="G16" s="25"/>
      <c r="H16" s="14"/>
    </row>
    <row r="17" spans="1:8" x14ac:dyDescent="0.25">
      <c r="A17" s="33"/>
      <c r="B17" s="24"/>
      <c r="C17" s="55">
        <f t="shared" si="0"/>
        <v>10</v>
      </c>
      <c r="D17" s="75">
        <v>300000</v>
      </c>
      <c r="E17" s="27"/>
      <c r="F17" s="24"/>
      <c r="G17" s="25"/>
      <c r="H17" s="14"/>
    </row>
    <row r="18" spans="1:8" x14ac:dyDescent="0.25">
      <c r="A18" s="33"/>
      <c r="B18" s="24"/>
      <c r="C18" s="24"/>
      <c r="D18" s="24"/>
      <c r="E18" s="24"/>
      <c r="F18" s="24"/>
      <c r="G18" s="25"/>
      <c r="H18" s="14"/>
    </row>
    <row r="19" spans="1:8" ht="15" customHeight="1" x14ac:dyDescent="0.25">
      <c r="A19" s="23" t="s">
        <v>159</v>
      </c>
      <c r="B19" s="24"/>
      <c r="C19" s="24" t="s">
        <v>354</v>
      </c>
      <c r="D19" s="24"/>
      <c r="E19" s="24"/>
      <c r="F19" s="24"/>
      <c r="G19" s="25"/>
      <c r="H19" s="14"/>
    </row>
    <row r="20" spans="1:8" x14ac:dyDescent="0.25">
      <c r="A20" s="33"/>
      <c r="B20" s="24"/>
      <c r="C20" s="24"/>
      <c r="D20" s="24"/>
      <c r="E20" s="24"/>
      <c r="F20" s="24"/>
      <c r="G20" s="25"/>
      <c r="H20" s="14"/>
    </row>
    <row r="21" spans="1:8" x14ac:dyDescent="0.25">
      <c r="A21" s="33"/>
      <c r="B21" s="24"/>
      <c r="C21" s="24" t="str">
        <f>"Table M: For Aggregate Expected Loss E = "&amp;TEXT(A6,"$0,0")</f>
        <v>Table M: For Aggregate Expected Loss E = $100,000</v>
      </c>
      <c r="D21" s="24"/>
      <c r="E21" s="24"/>
      <c r="F21" s="24"/>
      <c r="G21" s="25"/>
      <c r="H21" s="14"/>
    </row>
    <row r="22" spans="1:8" x14ac:dyDescent="0.25">
      <c r="A22" s="33"/>
      <c r="B22" s="24"/>
      <c r="C22" s="149" t="s">
        <v>348</v>
      </c>
      <c r="D22" s="163" t="s">
        <v>355</v>
      </c>
      <c r="E22" s="164" t="s">
        <v>356</v>
      </c>
      <c r="F22" s="24"/>
      <c r="G22" s="25"/>
      <c r="H22" s="14"/>
    </row>
    <row r="23" spans="1:8" ht="15" customHeight="1" x14ac:dyDescent="0.25">
      <c r="A23" s="33"/>
      <c r="B23" s="24"/>
      <c r="C23" s="50">
        <v>0</v>
      </c>
      <c r="D23" s="24"/>
      <c r="E23" s="34"/>
      <c r="F23" s="24"/>
      <c r="G23" s="25"/>
      <c r="H23" s="14"/>
    </row>
    <row r="24" spans="1:8" ht="15" customHeight="1" x14ac:dyDescent="0.25">
      <c r="A24" s="33"/>
      <c r="B24" s="24"/>
      <c r="C24" s="50">
        <v>0.1</v>
      </c>
      <c r="D24" s="24"/>
      <c r="E24" s="34"/>
      <c r="F24" s="24"/>
      <c r="G24" s="25"/>
      <c r="H24" s="14"/>
    </row>
    <row r="25" spans="1:8" ht="15" customHeight="1" x14ac:dyDescent="0.25">
      <c r="A25" s="33"/>
      <c r="B25" s="24"/>
      <c r="C25" s="55">
        <v>0.2</v>
      </c>
      <c r="D25" s="123"/>
      <c r="E25" s="35"/>
      <c r="F25" s="24"/>
      <c r="G25" s="25"/>
      <c r="H25" s="14"/>
    </row>
    <row r="26" spans="1:8" ht="15" customHeight="1" thickBot="1" x14ac:dyDescent="0.3">
      <c r="A26" s="41"/>
      <c r="B26" s="42"/>
      <c r="C26" s="42"/>
      <c r="D26" s="42"/>
      <c r="E26" s="42"/>
      <c r="F26" s="42"/>
      <c r="G26" s="43"/>
      <c r="H26" s="14"/>
    </row>
    <row r="27" spans="1:8" ht="15" customHeight="1" x14ac:dyDescent="0.25">
      <c r="H27" s="14"/>
    </row>
    <row r="28" spans="1:8" ht="15" customHeight="1" x14ac:dyDescent="0.25">
      <c r="H28" s="14"/>
    </row>
    <row r="29" spans="1:8" x14ac:dyDescent="0.25">
      <c r="H29" s="14"/>
    </row>
    <row r="30" spans="1:8" x14ac:dyDescent="0.25">
      <c r="H30" s="14"/>
    </row>
    <row r="31" spans="1:8" x14ac:dyDescent="0.25">
      <c r="H31" s="14"/>
    </row>
    <row r="32" spans="1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1:8" x14ac:dyDescent="0.25">
      <c r="H49" s="14"/>
    </row>
    <row r="50" spans="1:8" x14ac:dyDescent="0.25">
      <c r="H50" s="14"/>
    </row>
    <row r="51" spans="1:8" x14ac:dyDescent="0.25">
      <c r="H51" s="14"/>
    </row>
    <row r="52" spans="1:8" x14ac:dyDescent="0.25">
      <c r="H52" s="14"/>
    </row>
    <row r="53" spans="1:8" x14ac:dyDescent="0.25">
      <c r="H53" s="14"/>
    </row>
    <row r="54" spans="1:8" x14ac:dyDescent="0.25">
      <c r="H54" s="14"/>
    </row>
    <row r="55" spans="1:8" x14ac:dyDescent="0.25">
      <c r="H55" s="14"/>
    </row>
    <row r="56" spans="1:8" x14ac:dyDescent="0.25">
      <c r="H56" s="14"/>
    </row>
    <row r="57" spans="1:8" x14ac:dyDescent="0.25">
      <c r="H57" s="14"/>
    </row>
    <row r="58" spans="1:8" x14ac:dyDescent="0.25">
      <c r="H58" s="14"/>
    </row>
    <row r="59" spans="1:8" x14ac:dyDescent="0.25">
      <c r="H59" s="14"/>
    </row>
    <row r="60" spans="1:8" x14ac:dyDescent="0.25">
      <c r="H60" s="14"/>
    </row>
    <row r="61" spans="1:8" x14ac:dyDescent="0.25">
      <c r="A61" s="19"/>
      <c r="B61" s="19"/>
      <c r="C61" s="19"/>
      <c r="D61" s="19"/>
      <c r="E61" s="19"/>
      <c r="F61" s="19"/>
      <c r="G61" s="19"/>
      <c r="H61" s="19"/>
    </row>
    <row r="62" spans="1:8" x14ac:dyDescent="0.25">
      <c r="C62" s="13"/>
      <c r="D62" s="13"/>
      <c r="E62" s="13"/>
      <c r="F62" s="13"/>
      <c r="G62" s="13"/>
      <c r="H62" s="14"/>
    </row>
    <row r="63" spans="1:8" x14ac:dyDescent="0.25">
      <c r="C63" s="13"/>
      <c r="D63" s="13"/>
      <c r="E63" s="13"/>
      <c r="F63" s="13"/>
      <c r="G63" s="13"/>
      <c r="H63" s="14"/>
    </row>
    <row r="64" spans="1:8" x14ac:dyDescent="0.25">
      <c r="C64" s="13"/>
      <c r="D64" s="13"/>
      <c r="E64" s="13"/>
      <c r="F64" s="13"/>
      <c r="G64" s="13"/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8:8" x14ac:dyDescent="0.25">
      <c r="H97" s="14"/>
    </row>
    <row r="98" spans="8:8" x14ac:dyDescent="0.25">
      <c r="H98" s="14"/>
    </row>
    <row r="99" spans="8:8" x14ac:dyDescent="0.25">
      <c r="H99" s="14"/>
    </row>
    <row r="100" spans="8:8" x14ac:dyDescent="0.25">
      <c r="H100" s="14"/>
    </row>
    <row r="101" spans="8:8" x14ac:dyDescent="0.25">
      <c r="H101" s="14"/>
    </row>
    <row r="102" spans="8:8" x14ac:dyDescent="0.25">
      <c r="H102" s="14"/>
    </row>
    <row r="103" spans="8:8" x14ac:dyDescent="0.25">
      <c r="H103" s="14"/>
    </row>
    <row r="104" spans="8:8" x14ac:dyDescent="0.25">
      <c r="H104" s="14"/>
    </row>
    <row r="105" spans="8:8" x14ac:dyDescent="0.25">
      <c r="H105" s="14"/>
    </row>
    <row r="106" spans="8:8" x14ac:dyDescent="0.25">
      <c r="H106" s="14"/>
    </row>
    <row r="107" spans="8:8" x14ac:dyDescent="0.25">
      <c r="H107" s="14"/>
    </row>
    <row r="108" spans="8:8" x14ac:dyDescent="0.25">
      <c r="H108" s="14"/>
    </row>
    <row r="109" spans="8:8" x14ac:dyDescent="0.25">
      <c r="H109" s="14"/>
    </row>
    <row r="110" spans="8:8" x14ac:dyDescent="0.25">
      <c r="H110" s="14"/>
    </row>
    <row r="111" spans="8:8" x14ac:dyDescent="0.25">
      <c r="H111" s="14"/>
    </row>
    <row r="112" spans="8:8" x14ac:dyDescent="0.25">
      <c r="H112" s="14"/>
    </row>
    <row r="113" spans="1:8" x14ac:dyDescent="0.25">
      <c r="H113" s="14"/>
    </row>
    <row r="114" spans="1:8" x14ac:dyDescent="0.25">
      <c r="H114" s="14"/>
    </row>
    <row r="115" spans="1:8" x14ac:dyDescent="0.25">
      <c r="H115" s="14"/>
    </row>
    <row r="116" spans="1:8" x14ac:dyDescent="0.25">
      <c r="H116" s="14"/>
    </row>
    <row r="117" spans="1:8" x14ac:dyDescent="0.25">
      <c r="H117" s="14"/>
    </row>
    <row r="118" spans="1:8" x14ac:dyDescent="0.25">
      <c r="H118" s="14"/>
    </row>
    <row r="119" spans="1:8" x14ac:dyDescent="0.25">
      <c r="H119" s="14"/>
    </row>
    <row r="120" spans="1:8" x14ac:dyDescent="0.25">
      <c r="H120" s="14"/>
    </row>
    <row r="121" spans="1:8" x14ac:dyDescent="0.25">
      <c r="A121" s="19"/>
      <c r="B121" s="19"/>
      <c r="C121" s="19"/>
      <c r="D121" s="19"/>
      <c r="E121" s="19"/>
      <c r="F121" s="19"/>
      <c r="G121" s="19"/>
      <c r="H121" s="19"/>
    </row>
    <row r="122" spans="1:8" x14ac:dyDescent="0.25">
      <c r="C122" s="13"/>
      <c r="D122" s="13"/>
      <c r="E122" s="13"/>
      <c r="F122" s="13"/>
      <c r="G122" s="13"/>
      <c r="H122" s="14"/>
    </row>
    <row r="123" spans="1:8" x14ac:dyDescent="0.25">
      <c r="C123" s="13"/>
      <c r="D123" s="13"/>
      <c r="E123" s="13"/>
      <c r="F123" s="13"/>
      <c r="G123" s="13"/>
      <c r="H123" s="14"/>
    </row>
    <row r="124" spans="1:8" x14ac:dyDescent="0.25">
      <c r="C124" s="13"/>
      <c r="D124" s="13"/>
      <c r="E124" s="13"/>
      <c r="F124" s="13"/>
      <c r="G124" s="13"/>
      <c r="H124" s="14"/>
    </row>
    <row r="125" spans="1:8" x14ac:dyDescent="0.25">
      <c r="H125" s="14"/>
    </row>
    <row r="126" spans="1:8" x14ac:dyDescent="0.25">
      <c r="H126" s="14"/>
    </row>
    <row r="127" spans="1:8" x14ac:dyDescent="0.25">
      <c r="H127" s="14"/>
    </row>
    <row r="128" spans="1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8:8" x14ac:dyDescent="0.25">
      <c r="H145" s="14"/>
    </row>
    <row r="146" spans="8:8" x14ac:dyDescent="0.25">
      <c r="H146" s="14"/>
    </row>
    <row r="147" spans="8:8" x14ac:dyDescent="0.25">
      <c r="H147" s="14"/>
    </row>
    <row r="148" spans="8:8" x14ac:dyDescent="0.25">
      <c r="H148" s="14"/>
    </row>
    <row r="149" spans="8:8" x14ac:dyDescent="0.25">
      <c r="H149" s="14"/>
    </row>
    <row r="150" spans="8:8" x14ac:dyDescent="0.25">
      <c r="H150" s="14"/>
    </row>
    <row r="151" spans="8:8" x14ac:dyDescent="0.25">
      <c r="H151" s="14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55" spans="8:8" x14ac:dyDescent="0.25">
      <c r="H155" s="14"/>
    </row>
    <row r="156" spans="8:8" x14ac:dyDescent="0.25">
      <c r="H156" s="14"/>
    </row>
    <row r="157" spans="8:8" x14ac:dyDescent="0.25">
      <c r="H157" s="14"/>
    </row>
    <row r="158" spans="8:8" x14ac:dyDescent="0.25">
      <c r="H158" s="14"/>
    </row>
    <row r="159" spans="8:8" x14ac:dyDescent="0.25">
      <c r="H159" s="14"/>
    </row>
    <row r="160" spans="8:8" x14ac:dyDescent="0.25">
      <c r="H160" s="14"/>
    </row>
    <row r="161" spans="8:8" x14ac:dyDescent="0.25">
      <c r="H161" s="14"/>
    </row>
    <row r="162" spans="8:8" x14ac:dyDescent="0.25">
      <c r="H162" s="14"/>
    </row>
    <row r="163" spans="8:8" x14ac:dyDescent="0.25">
      <c r="H163" s="14"/>
    </row>
    <row r="164" spans="8:8" x14ac:dyDescent="0.25">
      <c r="H164" s="14"/>
    </row>
    <row r="165" spans="8:8" x14ac:dyDescent="0.25">
      <c r="H165" s="14"/>
    </row>
    <row r="166" spans="8:8" x14ac:dyDescent="0.25">
      <c r="H166" s="14"/>
    </row>
    <row r="167" spans="8:8" x14ac:dyDescent="0.25">
      <c r="H167" s="14"/>
    </row>
    <row r="168" spans="8:8" x14ac:dyDescent="0.25">
      <c r="H168" s="14"/>
    </row>
    <row r="169" spans="8:8" x14ac:dyDescent="0.25">
      <c r="H169" s="14"/>
    </row>
    <row r="170" spans="8:8" x14ac:dyDescent="0.25">
      <c r="H170" s="14"/>
    </row>
    <row r="171" spans="8:8" x14ac:dyDescent="0.25">
      <c r="H171" s="14"/>
    </row>
    <row r="172" spans="8:8" x14ac:dyDescent="0.25">
      <c r="H172" s="14"/>
    </row>
    <row r="173" spans="8:8" x14ac:dyDescent="0.25">
      <c r="H173" s="14"/>
    </row>
    <row r="174" spans="8:8" x14ac:dyDescent="0.25">
      <c r="H174" s="14"/>
    </row>
    <row r="175" spans="8:8" x14ac:dyDescent="0.25">
      <c r="H175" s="14"/>
    </row>
    <row r="176" spans="8:8" x14ac:dyDescent="0.25">
      <c r="H176" s="14"/>
    </row>
    <row r="177" spans="1:8" x14ac:dyDescent="0.25">
      <c r="H177" s="14"/>
    </row>
    <row r="178" spans="1:8" x14ac:dyDescent="0.25">
      <c r="H178" s="14"/>
    </row>
    <row r="179" spans="1:8" x14ac:dyDescent="0.25">
      <c r="H179" s="14"/>
    </row>
    <row r="180" spans="1:8" x14ac:dyDescent="0.25">
      <c r="H180" s="14"/>
    </row>
    <row r="181" spans="1:8" x14ac:dyDescent="0.25">
      <c r="A181" s="19"/>
      <c r="B181" s="19"/>
      <c r="C181" s="19"/>
      <c r="D181" s="19"/>
      <c r="E181" s="19"/>
      <c r="F181" s="19"/>
      <c r="G181" s="19"/>
      <c r="H181" s="19"/>
    </row>
    <row r="182" spans="1:8" x14ac:dyDescent="0.25">
      <c r="H182" s="14"/>
    </row>
    <row r="183" spans="1:8" x14ac:dyDescent="0.25">
      <c r="H183" s="14"/>
    </row>
    <row r="184" spans="1:8" x14ac:dyDescent="0.25">
      <c r="H184" s="14"/>
    </row>
    <row r="185" spans="1:8" x14ac:dyDescent="0.25">
      <c r="H185" s="14"/>
    </row>
    <row r="186" spans="1:8" x14ac:dyDescent="0.25">
      <c r="H186" s="14"/>
    </row>
    <row r="187" spans="1:8" x14ac:dyDescent="0.25">
      <c r="H187" s="14"/>
    </row>
    <row r="188" spans="1:8" x14ac:dyDescent="0.25">
      <c r="H188" s="14"/>
    </row>
    <row r="189" spans="1:8" x14ac:dyDescent="0.25">
      <c r="H189" s="14"/>
    </row>
  </sheetData>
  <mergeCells count="1">
    <mergeCell ref="F1:G1"/>
  </mergeCells>
  <hyperlinks>
    <hyperlink ref="F1" location="TOC!A1" display="Return to TOC" xr:uid="{6E0E1F89-2C2D-4FC1-9474-8EF1D6C0864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39BC-9078-4A3E-A93F-939799F684F5}">
  <sheetPr codeName="Sheet61"/>
  <dimension ref="A1:G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31.5703125" customWidth="1"/>
    <col min="5" max="5" width="17.7109375" customWidth="1"/>
    <col min="6" max="6" width="17.28515625" customWidth="1"/>
    <col min="7" max="7" width="2.7109375" customWidth="1"/>
    <col min="8" max="28" width="9.28515625" customWidth="1"/>
  </cols>
  <sheetData>
    <row r="1" spans="1:7" x14ac:dyDescent="0.25">
      <c r="A1" s="20" t="s">
        <v>135</v>
      </c>
      <c r="B1" s="21"/>
      <c r="C1" s="21" t="s">
        <v>123</v>
      </c>
      <c r="D1" s="22"/>
      <c r="E1" s="317" t="s">
        <v>169</v>
      </c>
      <c r="F1" s="318"/>
      <c r="G1" s="10"/>
    </row>
    <row r="2" spans="1:7" x14ac:dyDescent="0.25">
      <c r="A2" s="23" t="s">
        <v>136</v>
      </c>
      <c r="B2" s="24"/>
      <c r="C2" s="24" t="s">
        <v>199</v>
      </c>
      <c r="D2" s="24"/>
      <c r="E2" s="24"/>
      <c r="F2" s="25"/>
      <c r="G2" s="10"/>
    </row>
    <row r="3" spans="1:7" x14ac:dyDescent="0.25">
      <c r="A3" s="23" t="s">
        <v>138</v>
      </c>
      <c r="B3" s="24"/>
      <c r="C3" s="24" t="s">
        <v>357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139</v>
      </c>
      <c r="B5" s="24"/>
      <c r="C5" s="24" t="s">
        <v>358</v>
      </c>
      <c r="D5" s="24"/>
      <c r="E5" s="24"/>
      <c r="F5" s="25"/>
      <c r="G5" s="14"/>
    </row>
    <row r="6" spans="1:7" x14ac:dyDescent="0.25">
      <c r="A6" s="33"/>
      <c r="B6" s="24"/>
      <c r="C6" s="24"/>
      <c r="D6" s="24"/>
      <c r="E6" s="24"/>
      <c r="F6" s="25"/>
      <c r="G6" s="14"/>
    </row>
    <row r="7" spans="1:7" ht="15" customHeight="1" x14ac:dyDescent="0.25">
      <c r="A7" s="33"/>
      <c r="B7" s="24"/>
      <c r="C7" s="149" t="s">
        <v>219</v>
      </c>
      <c r="D7" s="61" t="s">
        <v>353</v>
      </c>
      <c r="E7" s="24"/>
      <c r="F7" s="25"/>
      <c r="G7" s="14"/>
    </row>
    <row r="8" spans="1:7" ht="15" customHeight="1" x14ac:dyDescent="0.25">
      <c r="A8" s="29"/>
      <c r="B8" s="27"/>
      <c r="C8" s="50">
        <v>1</v>
      </c>
      <c r="D8" s="73">
        <v>20000</v>
      </c>
      <c r="E8" s="24"/>
      <c r="F8" s="25"/>
      <c r="G8" s="14"/>
    </row>
    <row r="9" spans="1:7" x14ac:dyDescent="0.25">
      <c r="A9" s="29"/>
      <c r="B9" s="27"/>
      <c r="C9" s="50">
        <f t="shared" ref="C9:C17" si="0">C8+1</f>
        <v>2</v>
      </c>
      <c r="D9" s="73">
        <v>50000</v>
      </c>
      <c r="E9" s="24"/>
      <c r="F9" s="25"/>
      <c r="G9" s="14"/>
    </row>
    <row r="10" spans="1:7" x14ac:dyDescent="0.25">
      <c r="A10" s="26"/>
      <c r="B10" s="27"/>
      <c r="C10" s="50">
        <f t="shared" si="0"/>
        <v>3</v>
      </c>
      <c r="D10" s="73">
        <v>60000</v>
      </c>
      <c r="E10" s="24"/>
      <c r="F10" s="25"/>
      <c r="G10" s="14"/>
    </row>
    <row r="11" spans="1:7" x14ac:dyDescent="0.25">
      <c r="A11" s="26"/>
      <c r="B11" s="27"/>
      <c r="C11" s="50">
        <f t="shared" si="0"/>
        <v>4</v>
      </c>
      <c r="D11" s="73">
        <v>70000</v>
      </c>
      <c r="E11" s="24"/>
      <c r="F11" s="25"/>
      <c r="G11" s="14"/>
    </row>
    <row r="12" spans="1:7" x14ac:dyDescent="0.25">
      <c r="A12" s="26"/>
      <c r="B12" s="27"/>
      <c r="C12" s="50">
        <f t="shared" si="0"/>
        <v>5</v>
      </c>
      <c r="D12" s="73">
        <v>80000</v>
      </c>
      <c r="E12" s="24"/>
      <c r="F12" s="25"/>
      <c r="G12" s="14"/>
    </row>
    <row r="13" spans="1:7" x14ac:dyDescent="0.25">
      <c r="A13" s="26"/>
      <c r="B13" s="27"/>
      <c r="C13" s="50">
        <f t="shared" si="0"/>
        <v>6</v>
      </c>
      <c r="D13" s="73">
        <v>80000</v>
      </c>
      <c r="E13" s="24"/>
      <c r="F13" s="25"/>
      <c r="G13" s="14"/>
    </row>
    <row r="14" spans="1:7" x14ac:dyDescent="0.25">
      <c r="A14" s="26"/>
      <c r="B14" s="27"/>
      <c r="C14" s="50">
        <f t="shared" si="0"/>
        <v>7</v>
      </c>
      <c r="D14" s="73">
        <v>90000</v>
      </c>
      <c r="E14" s="24"/>
      <c r="F14" s="25"/>
      <c r="G14" s="14"/>
    </row>
    <row r="15" spans="1:7" x14ac:dyDescent="0.25">
      <c r="A15" s="33"/>
      <c r="B15" s="24"/>
      <c r="C15" s="50">
        <f t="shared" si="0"/>
        <v>8</v>
      </c>
      <c r="D15" s="73">
        <v>100000</v>
      </c>
      <c r="E15" s="24"/>
      <c r="F15" s="25"/>
      <c r="G15" s="14"/>
    </row>
    <row r="16" spans="1:7" x14ac:dyDescent="0.25">
      <c r="A16" s="33"/>
      <c r="B16" s="24"/>
      <c r="C16" s="50">
        <f t="shared" si="0"/>
        <v>9</v>
      </c>
      <c r="D16" s="73">
        <v>150000</v>
      </c>
      <c r="E16" s="24"/>
      <c r="F16" s="25"/>
      <c r="G16" s="14"/>
    </row>
    <row r="17" spans="1:7" x14ac:dyDescent="0.25">
      <c r="A17" s="33"/>
      <c r="B17" s="24"/>
      <c r="C17" s="55">
        <f t="shared" si="0"/>
        <v>10</v>
      </c>
      <c r="D17" s="75">
        <v>300000</v>
      </c>
      <c r="E17" s="24"/>
      <c r="F17" s="25"/>
      <c r="G17" s="14"/>
    </row>
    <row r="18" spans="1:7" x14ac:dyDescent="0.25">
      <c r="A18" s="33"/>
      <c r="B18" s="24"/>
      <c r="C18" s="24"/>
      <c r="D18" s="24"/>
      <c r="E18" s="24"/>
      <c r="F18" s="25"/>
      <c r="G18" s="14"/>
    </row>
    <row r="19" spans="1:7" ht="15" customHeight="1" x14ac:dyDescent="0.25">
      <c r="A19" s="23" t="s">
        <v>159</v>
      </c>
      <c r="B19" s="24"/>
      <c r="C19" s="24" t="s">
        <v>359</v>
      </c>
      <c r="D19" s="24"/>
      <c r="E19" s="24"/>
      <c r="F19" s="25"/>
      <c r="G19" s="14"/>
    </row>
    <row r="20" spans="1:7" ht="15.75" thickBot="1" x14ac:dyDescent="0.3">
      <c r="A20" s="41"/>
      <c r="B20" s="42"/>
      <c r="C20" s="42"/>
      <c r="D20" s="42"/>
      <c r="E20" s="42"/>
      <c r="F20" s="43"/>
      <c r="G20" s="14"/>
    </row>
    <row r="21" spans="1:7" x14ac:dyDescent="0.25"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ht="15" customHeight="1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1:7" x14ac:dyDescent="0.25">
      <c r="G49" s="14"/>
    </row>
    <row r="50" spans="1:7" x14ac:dyDescent="0.25">
      <c r="G50" s="14"/>
    </row>
    <row r="51" spans="1:7" x14ac:dyDescent="0.25">
      <c r="G51" s="14"/>
    </row>
    <row r="52" spans="1:7" x14ac:dyDescent="0.25">
      <c r="G52" s="14"/>
    </row>
    <row r="53" spans="1:7" x14ac:dyDescent="0.25">
      <c r="G53" s="14"/>
    </row>
    <row r="54" spans="1:7" x14ac:dyDescent="0.25">
      <c r="G54" s="14"/>
    </row>
    <row r="55" spans="1:7" x14ac:dyDescent="0.25">
      <c r="G55" s="14"/>
    </row>
    <row r="56" spans="1:7" x14ac:dyDescent="0.25">
      <c r="G56" s="14"/>
    </row>
    <row r="57" spans="1:7" x14ac:dyDescent="0.25">
      <c r="G57" s="14"/>
    </row>
    <row r="58" spans="1:7" x14ac:dyDescent="0.25">
      <c r="G58" s="14"/>
    </row>
    <row r="59" spans="1:7" x14ac:dyDescent="0.25">
      <c r="G59" s="14"/>
    </row>
    <row r="60" spans="1:7" x14ac:dyDescent="0.25">
      <c r="G60" s="14"/>
    </row>
    <row r="61" spans="1:7" x14ac:dyDescent="0.25">
      <c r="A61" s="19"/>
      <c r="B61" s="19"/>
      <c r="C61" s="19"/>
      <c r="D61" s="19"/>
      <c r="E61" s="19"/>
      <c r="F61" s="19"/>
      <c r="G61" s="19"/>
    </row>
    <row r="62" spans="1:7" x14ac:dyDescent="0.25">
      <c r="C62" s="13"/>
      <c r="D62" s="13"/>
      <c r="E62" s="13"/>
      <c r="F62" s="13"/>
      <c r="G62" s="14"/>
    </row>
    <row r="63" spans="1:7" x14ac:dyDescent="0.25">
      <c r="C63" s="13"/>
      <c r="D63" s="13"/>
      <c r="E63" s="13"/>
      <c r="F63" s="13"/>
      <c r="G63" s="14"/>
    </row>
    <row r="64" spans="1:7" x14ac:dyDescent="0.25">
      <c r="C64" s="13"/>
      <c r="D64" s="13"/>
      <c r="E64" s="13"/>
      <c r="F64" s="13"/>
      <c r="G64" s="14"/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4"/>
    </row>
    <row r="70" spans="7:7" x14ac:dyDescent="0.25">
      <c r="G70" s="14"/>
    </row>
    <row r="71" spans="7:7" x14ac:dyDescent="0.25">
      <c r="G71" s="14"/>
    </row>
    <row r="72" spans="7:7" x14ac:dyDescent="0.25">
      <c r="G72" s="14"/>
    </row>
    <row r="73" spans="7:7" x14ac:dyDescent="0.25">
      <c r="G73" s="14"/>
    </row>
    <row r="74" spans="7:7" x14ac:dyDescent="0.25">
      <c r="G74" s="14"/>
    </row>
    <row r="75" spans="7:7" x14ac:dyDescent="0.25">
      <c r="G75" s="14"/>
    </row>
    <row r="76" spans="7:7" x14ac:dyDescent="0.25">
      <c r="G76" s="14"/>
    </row>
    <row r="77" spans="7:7" x14ac:dyDescent="0.25">
      <c r="G77" s="14"/>
    </row>
    <row r="78" spans="7:7" x14ac:dyDescent="0.25">
      <c r="G78" s="14"/>
    </row>
    <row r="79" spans="7:7" x14ac:dyDescent="0.25">
      <c r="G79" s="14"/>
    </row>
    <row r="80" spans="7:7" x14ac:dyDescent="0.25">
      <c r="G80" s="14"/>
    </row>
    <row r="81" spans="7:7" x14ac:dyDescent="0.25">
      <c r="G81" s="14"/>
    </row>
    <row r="82" spans="7:7" x14ac:dyDescent="0.25">
      <c r="G82" s="14"/>
    </row>
    <row r="83" spans="7:7" x14ac:dyDescent="0.25">
      <c r="G83" s="14"/>
    </row>
    <row r="84" spans="7:7" x14ac:dyDescent="0.25">
      <c r="G84" s="14"/>
    </row>
    <row r="85" spans="7:7" x14ac:dyDescent="0.25">
      <c r="G85" s="14"/>
    </row>
    <row r="86" spans="7:7" x14ac:dyDescent="0.25">
      <c r="G86" s="14"/>
    </row>
    <row r="87" spans="7:7" x14ac:dyDescent="0.25">
      <c r="G87" s="14"/>
    </row>
    <row r="88" spans="7:7" x14ac:dyDescent="0.25">
      <c r="G88" s="14"/>
    </row>
    <row r="89" spans="7:7" x14ac:dyDescent="0.25">
      <c r="G89" s="14"/>
    </row>
    <row r="90" spans="7:7" x14ac:dyDescent="0.25">
      <c r="G90" s="14"/>
    </row>
    <row r="91" spans="7:7" x14ac:dyDescent="0.25">
      <c r="G91" s="14"/>
    </row>
    <row r="92" spans="7:7" x14ac:dyDescent="0.25">
      <c r="G92" s="14"/>
    </row>
    <row r="93" spans="7:7" x14ac:dyDescent="0.25">
      <c r="G93" s="14"/>
    </row>
    <row r="94" spans="7:7" x14ac:dyDescent="0.25">
      <c r="G94" s="14"/>
    </row>
    <row r="95" spans="7:7" x14ac:dyDescent="0.25">
      <c r="G95" s="14"/>
    </row>
    <row r="96" spans="7:7" x14ac:dyDescent="0.25">
      <c r="G96" s="14"/>
    </row>
    <row r="97" spans="7:7" x14ac:dyDescent="0.25">
      <c r="G97" s="14"/>
    </row>
    <row r="98" spans="7:7" x14ac:dyDescent="0.25">
      <c r="G98" s="14"/>
    </row>
    <row r="99" spans="7:7" x14ac:dyDescent="0.25">
      <c r="G99" s="14"/>
    </row>
    <row r="100" spans="7:7" x14ac:dyDescent="0.25">
      <c r="G100" s="14"/>
    </row>
    <row r="101" spans="7:7" x14ac:dyDescent="0.25">
      <c r="G101" s="14"/>
    </row>
    <row r="102" spans="7:7" x14ac:dyDescent="0.25">
      <c r="G102" s="14"/>
    </row>
    <row r="103" spans="7:7" x14ac:dyDescent="0.25">
      <c r="G103" s="14"/>
    </row>
    <row r="104" spans="7:7" x14ac:dyDescent="0.25">
      <c r="G104" s="14"/>
    </row>
    <row r="105" spans="7:7" x14ac:dyDescent="0.25">
      <c r="G105" s="14"/>
    </row>
    <row r="106" spans="7:7" x14ac:dyDescent="0.25">
      <c r="G106" s="14"/>
    </row>
    <row r="107" spans="7:7" x14ac:dyDescent="0.25">
      <c r="G107" s="14"/>
    </row>
    <row r="108" spans="7:7" x14ac:dyDescent="0.25">
      <c r="G108" s="14"/>
    </row>
    <row r="109" spans="7:7" x14ac:dyDescent="0.25">
      <c r="G109" s="14"/>
    </row>
    <row r="110" spans="7:7" x14ac:dyDescent="0.25">
      <c r="G110" s="14"/>
    </row>
    <row r="111" spans="7:7" x14ac:dyDescent="0.25">
      <c r="G111" s="14"/>
    </row>
    <row r="112" spans="7:7" x14ac:dyDescent="0.25">
      <c r="G112" s="14"/>
    </row>
    <row r="113" spans="1:7" x14ac:dyDescent="0.25">
      <c r="G113" s="14"/>
    </row>
    <row r="114" spans="1:7" x14ac:dyDescent="0.25">
      <c r="G114" s="14"/>
    </row>
    <row r="115" spans="1:7" x14ac:dyDescent="0.25">
      <c r="G115" s="14"/>
    </row>
    <row r="116" spans="1:7" x14ac:dyDescent="0.25">
      <c r="G116" s="14"/>
    </row>
    <row r="117" spans="1:7" x14ac:dyDescent="0.25">
      <c r="G117" s="14"/>
    </row>
    <row r="118" spans="1:7" x14ac:dyDescent="0.25">
      <c r="G118" s="14"/>
    </row>
    <row r="119" spans="1:7" x14ac:dyDescent="0.25">
      <c r="G119" s="14"/>
    </row>
    <row r="120" spans="1:7" x14ac:dyDescent="0.25">
      <c r="G120" s="14"/>
    </row>
    <row r="121" spans="1:7" x14ac:dyDescent="0.25">
      <c r="A121" s="19"/>
      <c r="B121" s="19"/>
      <c r="C121" s="19"/>
      <c r="D121" s="19"/>
      <c r="E121" s="19"/>
      <c r="F121" s="19"/>
      <c r="G121" s="19"/>
    </row>
    <row r="122" spans="1:7" x14ac:dyDescent="0.25">
      <c r="C122" s="13"/>
      <c r="D122" s="13"/>
      <c r="E122" s="13"/>
      <c r="F122" s="13"/>
      <c r="G122" s="14"/>
    </row>
    <row r="123" spans="1:7" x14ac:dyDescent="0.25">
      <c r="C123" s="13"/>
      <c r="D123" s="13"/>
      <c r="E123" s="13"/>
      <c r="F123" s="13"/>
      <c r="G123" s="14"/>
    </row>
    <row r="124" spans="1:7" x14ac:dyDescent="0.25">
      <c r="C124" s="13"/>
      <c r="D124" s="13"/>
      <c r="E124" s="13"/>
      <c r="F124" s="13"/>
      <c r="G124" s="14"/>
    </row>
    <row r="125" spans="1:7" x14ac:dyDescent="0.25">
      <c r="G125" s="14"/>
    </row>
    <row r="126" spans="1:7" x14ac:dyDescent="0.25">
      <c r="G126" s="14"/>
    </row>
    <row r="127" spans="1:7" x14ac:dyDescent="0.25">
      <c r="G127" s="14"/>
    </row>
    <row r="128" spans="1:7" x14ac:dyDescent="0.25">
      <c r="G128" s="14"/>
    </row>
    <row r="129" spans="7:7" x14ac:dyDescent="0.25">
      <c r="G129" s="14"/>
    </row>
    <row r="130" spans="7:7" x14ac:dyDescent="0.25">
      <c r="G130" s="14"/>
    </row>
    <row r="131" spans="7:7" x14ac:dyDescent="0.25">
      <c r="G131" s="14"/>
    </row>
    <row r="132" spans="7:7" x14ac:dyDescent="0.25">
      <c r="G132" s="14"/>
    </row>
    <row r="133" spans="7:7" x14ac:dyDescent="0.25">
      <c r="G133" s="14"/>
    </row>
    <row r="134" spans="7:7" x14ac:dyDescent="0.25">
      <c r="G134" s="14"/>
    </row>
    <row r="135" spans="7:7" x14ac:dyDescent="0.25">
      <c r="G135" s="14"/>
    </row>
    <row r="136" spans="7:7" x14ac:dyDescent="0.25">
      <c r="G136" s="14"/>
    </row>
    <row r="137" spans="7:7" x14ac:dyDescent="0.25">
      <c r="G137" s="14"/>
    </row>
    <row r="138" spans="7:7" x14ac:dyDescent="0.25">
      <c r="G138" s="14"/>
    </row>
    <row r="139" spans="7:7" x14ac:dyDescent="0.25">
      <c r="G139" s="14"/>
    </row>
    <row r="140" spans="7:7" x14ac:dyDescent="0.25">
      <c r="G140" s="14"/>
    </row>
    <row r="141" spans="7:7" x14ac:dyDescent="0.25">
      <c r="G141" s="14"/>
    </row>
    <row r="142" spans="7:7" x14ac:dyDescent="0.25">
      <c r="G142" s="14"/>
    </row>
    <row r="143" spans="7:7" x14ac:dyDescent="0.25">
      <c r="G143" s="14"/>
    </row>
    <row r="144" spans="7:7" x14ac:dyDescent="0.25">
      <c r="G144" s="14"/>
    </row>
    <row r="145" spans="7:7" x14ac:dyDescent="0.25">
      <c r="G145" s="14"/>
    </row>
    <row r="146" spans="7:7" x14ac:dyDescent="0.25">
      <c r="G146" s="14"/>
    </row>
    <row r="147" spans="7:7" x14ac:dyDescent="0.25">
      <c r="G147" s="14"/>
    </row>
    <row r="148" spans="7:7" x14ac:dyDescent="0.25">
      <c r="G148" s="14"/>
    </row>
    <row r="149" spans="7:7" x14ac:dyDescent="0.25">
      <c r="G149" s="14"/>
    </row>
    <row r="150" spans="7:7" x14ac:dyDescent="0.25">
      <c r="G150" s="14"/>
    </row>
    <row r="151" spans="7:7" x14ac:dyDescent="0.25">
      <c r="G151" s="1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155" spans="7:7" x14ac:dyDescent="0.25">
      <c r="G155" s="14"/>
    </row>
    <row r="156" spans="7:7" x14ac:dyDescent="0.25">
      <c r="G156" s="14"/>
    </row>
    <row r="157" spans="7:7" x14ac:dyDescent="0.25">
      <c r="G157" s="14"/>
    </row>
    <row r="158" spans="7:7" x14ac:dyDescent="0.25">
      <c r="G158" s="14"/>
    </row>
    <row r="159" spans="7:7" x14ac:dyDescent="0.25">
      <c r="G159" s="14"/>
    </row>
    <row r="160" spans="7:7" x14ac:dyDescent="0.25">
      <c r="G160" s="14"/>
    </row>
    <row r="161" spans="7:7" x14ac:dyDescent="0.25">
      <c r="G161" s="14"/>
    </row>
    <row r="162" spans="7:7" x14ac:dyDescent="0.25">
      <c r="G162" s="14"/>
    </row>
    <row r="163" spans="7:7" x14ac:dyDescent="0.25">
      <c r="G163" s="14"/>
    </row>
    <row r="164" spans="7:7" x14ac:dyDescent="0.25">
      <c r="G164" s="14"/>
    </row>
    <row r="165" spans="7:7" x14ac:dyDescent="0.25">
      <c r="G165" s="14"/>
    </row>
    <row r="166" spans="7:7" x14ac:dyDescent="0.25">
      <c r="G166" s="14"/>
    </row>
    <row r="167" spans="7:7" x14ac:dyDescent="0.25">
      <c r="G167" s="14"/>
    </row>
    <row r="168" spans="7:7" x14ac:dyDescent="0.25">
      <c r="G168" s="14"/>
    </row>
    <row r="169" spans="7:7" x14ac:dyDescent="0.25">
      <c r="G169" s="14"/>
    </row>
    <row r="170" spans="7:7" x14ac:dyDescent="0.25">
      <c r="G170" s="14"/>
    </row>
    <row r="171" spans="7:7" x14ac:dyDescent="0.25">
      <c r="G171" s="14"/>
    </row>
    <row r="172" spans="7:7" x14ac:dyDescent="0.25">
      <c r="G172" s="14"/>
    </row>
    <row r="173" spans="7:7" x14ac:dyDescent="0.25">
      <c r="G173" s="14"/>
    </row>
    <row r="174" spans="7:7" x14ac:dyDescent="0.25">
      <c r="G174" s="14"/>
    </row>
    <row r="175" spans="7:7" x14ac:dyDescent="0.25">
      <c r="G175" s="14"/>
    </row>
    <row r="176" spans="7:7" x14ac:dyDescent="0.25">
      <c r="G176" s="14"/>
    </row>
    <row r="177" spans="1:7" x14ac:dyDescent="0.25">
      <c r="G177" s="14"/>
    </row>
    <row r="178" spans="1:7" x14ac:dyDescent="0.25">
      <c r="G178" s="14"/>
    </row>
    <row r="179" spans="1:7" x14ac:dyDescent="0.25">
      <c r="G179" s="14"/>
    </row>
    <row r="180" spans="1:7" x14ac:dyDescent="0.25">
      <c r="G180" s="14"/>
    </row>
    <row r="181" spans="1:7" x14ac:dyDescent="0.25">
      <c r="A181" s="19"/>
      <c r="B181" s="19"/>
      <c r="C181" s="19"/>
      <c r="D181" s="19"/>
      <c r="E181" s="19"/>
      <c r="F181" s="19"/>
      <c r="G181" s="19"/>
    </row>
    <row r="182" spans="1:7" x14ac:dyDescent="0.25">
      <c r="G182" s="14"/>
    </row>
    <row r="183" spans="1:7" x14ac:dyDescent="0.25">
      <c r="G183" s="14"/>
    </row>
    <row r="184" spans="1:7" x14ac:dyDescent="0.25">
      <c r="G184" s="14"/>
    </row>
    <row r="185" spans="1:7" x14ac:dyDescent="0.25">
      <c r="G185" s="14"/>
    </row>
    <row r="186" spans="1:7" x14ac:dyDescent="0.25">
      <c r="G186" s="14"/>
    </row>
    <row r="187" spans="1:7" x14ac:dyDescent="0.25">
      <c r="G187" s="14"/>
    </row>
    <row r="188" spans="1:7" x14ac:dyDescent="0.25">
      <c r="G188" s="14"/>
    </row>
    <row r="189" spans="1:7" x14ac:dyDescent="0.25">
      <c r="G189" s="14"/>
    </row>
  </sheetData>
  <mergeCells count="1">
    <mergeCell ref="E1:F1"/>
  </mergeCells>
  <hyperlinks>
    <hyperlink ref="E1" location="TOC!A1" display="Return to TOC" xr:uid="{8FE6E063-41CF-4C91-A7A8-0D8DD43B66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2D8D-C258-4E21-B0F9-7807FB5295C8}">
  <sheetPr codeName="Sheet76"/>
  <dimension ref="A1:J3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85546875" customWidth="1"/>
    <col min="4" max="4" width="28.7109375" customWidth="1"/>
    <col min="5" max="5" width="17.7109375" customWidth="1"/>
    <col min="6" max="6" width="12.28515625" customWidth="1"/>
    <col min="7" max="7" width="12.5703125" bestFit="1" customWidth="1"/>
    <col min="9" max="9" width="9.140625" customWidth="1"/>
    <col min="10" max="10" width="2.7109375" customWidth="1"/>
    <col min="11" max="13" width="9.28515625" customWidth="1"/>
    <col min="14" max="14" width="10.7109375" customWidth="1"/>
    <col min="15" max="15" width="9.28515625" customWidth="1"/>
    <col min="16" max="16" width="9.85546875" customWidth="1"/>
    <col min="17" max="18" width="9.28515625" customWidth="1"/>
    <col min="19" max="20" width="9.140625" customWidth="1"/>
    <col min="22" max="22" width="9.140625" customWidth="1"/>
    <col min="24" max="24" width="10" customWidth="1"/>
  </cols>
  <sheetData>
    <row r="1" spans="1:10" x14ac:dyDescent="0.25">
      <c r="A1" s="20" t="s">
        <v>135</v>
      </c>
      <c r="B1" s="21"/>
      <c r="C1" s="21" t="s">
        <v>27</v>
      </c>
      <c r="D1" s="22"/>
      <c r="E1" s="21"/>
      <c r="F1" s="21"/>
      <c r="G1" s="21"/>
      <c r="H1" s="317" t="s">
        <v>169</v>
      </c>
      <c r="I1" s="318"/>
    </row>
    <row r="2" spans="1:10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5"/>
    </row>
    <row r="3" spans="1:10" x14ac:dyDescent="0.25">
      <c r="A3" s="23" t="s">
        <v>138</v>
      </c>
      <c r="B3" s="24"/>
      <c r="C3" s="24" t="s">
        <v>19</v>
      </c>
      <c r="D3" s="24"/>
      <c r="E3" s="24"/>
      <c r="F3" s="24"/>
      <c r="G3" s="24"/>
      <c r="H3" s="24"/>
      <c r="I3" s="25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3"/>
    </row>
    <row r="5" spans="1:10" ht="15" customHeight="1" x14ac:dyDescent="0.25">
      <c r="A5" s="29" t="s">
        <v>139</v>
      </c>
      <c r="B5" s="171">
        <v>25</v>
      </c>
      <c r="C5" s="16" t="s">
        <v>140</v>
      </c>
      <c r="D5" s="31" t="s">
        <v>141</v>
      </c>
      <c r="E5" s="32" t="s">
        <v>167</v>
      </c>
      <c r="F5" s="24"/>
      <c r="G5" s="24"/>
      <c r="H5" s="24"/>
      <c r="I5" s="25"/>
    </row>
    <row r="6" spans="1:10" ht="18" x14ac:dyDescent="0.35">
      <c r="A6" s="33"/>
      <c r="B6" s="171">
        <v>35</v>
      </c>
      <c r="C6" s="17" t="s">
        <v>142</v>
      </c>
      <c r="D6" s="34" t="s">
        <v>143</v>
      </c>
      <c r="E6" s="32" t="s">
        <v>168</v>
      </c>
      <c r="F6" s="24"/>
      <c r="G6" s="24"/>
      <c r="H6" s="24"/>
      <c r="I6" s="25"/>
    </row>
    <row r="7" spans="1:10" ht="15" customHeight="1" x14ac:dyDescent="0.35">
      <c r="A7" s="33"/>
      <c r="B7" s="171">
        <v>1</v>
      </c>
      <c r="C7" s="17" t="s">
        <v>144</v>
      </c>
      <c r="D7" s="34" t="s">
        <v>145</v>
      </c>
      <c r="E7" s="24"/>
      <c r="F7" s="24"/>
      <c r="G7" s="24"/>
      <c r="H7" s="24"/>
      <c r="I7" s="25"/>
    </row>
    <row r="8" spans="1:10" ht="15" customHeight="1" x14ac:dyDescent="0.25">
      <c r="A8" s="29"/>
      <c r="B8" s="27"/>
      <c r="C8" s="17" t="s">
        <v>146</v>
      </c>
      <c r="D8" s="34" t="s">
        <v>147</v>
      </c>
      <c r="E8" s="24"/>
      <c r="F8" s="24"/>
      <c r="G8" s="24"/>
      <c r="H8" s="24"/>
      <c r="I8" s="25"/>
    </row>
    <row r="9" spans="1:10" x14ac:dyDescent="0.25">
      <c r="A9" s="29"/>
      <c r="B9" s="27"/>
      <c r="C9" s="18" t="s">
        <v>148</v>
      </c>
      <c r="D9" s="35" t="s">
        <v>149</v>
      </c>
      <c r="E9" s="32" t="s">
        <v>150</v>
      </c>
      <c r="F9" s="24"/>
      <c r="G9" s="24"/>
      <c r="H9" s="24"/>
      <c r="I9" s="25"/>
    </row>
    <row r="10" spans="1:10" x14ac:dyDescent="0.25">
      <c r="A10" s="26"/>
      <c r="B10" s="27"/>
      <c r="C10" s="24"/>
      <c r="D10" s="24"/>
      <c r="E10" s="32" t="s">
        <v>151</v>
      </c>
      <c r="F10" s="24"/>
      <c r="G10" s="24"/>
      <c r="H10" s="24"/>
      <c r="I10" s="25"/>
    </row>
    <row r="11" spans="1:10" x14ac:dyDescent="0.25">
      <c r="A11" s="26"/>
      <c r="B11" s="27"/>
      <c r="C11" s="24"/>
      <c r="D11" s="24"/>
      <c r="E11" s="24"/>
      <c r="F11" s="24"/>
      <c r="G11" s="24"/>
      <c r="H11" s="24"/>
      <c r="I11" s="25"/>
    </row>
    <row r="12" spans="1:10" x14ac:dyDescent="0.25">
      <c r="A12" s="26"/>
      <c r="B12" s="27"/>
      <c r="C12" s="36" t="s">
        <v>152</v>
      </c>
      <c r="D12" s="37" t="s">
        <v>153</v>
      </c>
      <c r="E12" s="32" t="s">
        <v>154</v>
      </c>
      <c r="F12" s="24"/>
      <c r="G12" s="24"/>
      <c r="H12" s="24"/>
      <c r="I12" s="25"/>
    </row>
    <row r="13" spans="1:10" x14ac:dyDescent="0.25">
      <c r="A13" s="26"/>
      <c r="B13" s="27"/>
      <c r="C13" s="17">
        <v>5.8</v>
      </c>
      <c r="D13" s="38" t="s">
        <v>155</v>
      </c>
      <c r="E13" s="24"/>
      <c r="F13" s="24"/>
      <c r="G13" s="24"/>
      <c r="H13" s="24"/>
      <c r="I13" s="25"/>
    </row>
    <row r="14" spans="1:10" x14ac:dyDescent="0.25">
      <c r="A14" s="26"/>
      <c r="B14" s="27"/>
      <c r="C14" s="17">
        <v>0.1</v>
      </c>
      <c r="D14" s="38" t="s">
        <v>156</v>
      </c>
      <c r="E14" s="24"/>
      <c r="F14" s="24"/>
      <c r="G14" s="24"/>
      <c r="H14" s="24"/>
      <c r="I14" s="25"/>
    </row>
    <row r="15" spans="1:10" x14ac:dyDescent="0.25">
      <c r="A15" s="33"/>
      <c r="B15" s="24"/>
      <c r="C15" s="17">
        <v>-0.15</v>
      </c>
      <c r="D15" s="38" t="s">
        <v>157</v>
      </c>
      <c r="E15" s="24"/>
      <c r="F15" s="24"/>
      <c r="G15" s="24"/>
      <c r="H15" s="24"/>
      <c r="I15" s="25"/>
    </row>
    <row r="16" spans="1:10" x14ac:dyDescent="0.25">
      <c r="A16" s="33"/>
      <c r="B16" s="24"/>
      <c r="C16" s="18">
        <v>0.3</v>
      </c>
      <c r="D16" s="39" t="s">
        <v>158</v>
      </c>
      <c r="E16" s="24"/>
      <c r="F16" s="24"/>
      <c r="G16" s="24"/>
      <c r="H16" s="24"/>
      <c r="I16" s="25"/>
    </row>
    <row r="17" spans="1:9" x14ac:dyDescent="0.25">
      <c r="A17" s="33"/>
      <c r="B17" s="24"/>
      <c r="C17" s="24"/>
      <c r="D17" s="24"/>
      <c r="E17" s="24"/>
      <c r="F17" s="24"/>
      <c r="G17" s="24"/>
      <c r="H17" s="24"/>
      <c r="I17" s="25"/>
    </row>
    <row r="18" spans="1:9" x14ac:dyDescent="0.25">
      <c r="A18" s="23" t="s">
        <v>159</v>
      </c>
      <c r="B18" s="24" t="s">
        <v>160</v>
      </c>
      <c r="C18" s="24" t="s">
        <v>161</v>
      </c>
      <c r="D18" s="24"/>
      <c r="E18" s="24"/>
      <c r="F18" s="24"/>
      <c r="G18" s="24"/>
      <c r="H18" s="24"/>
      <c r="I18" s="25"/>
    </row>
    <row r="19" spans="1:9" ht="15" customHeight="1" x14ac:dyDescent="0.25">
      <c r="A19" s="33"/>
      <c r="B19" s="40" t="s">
        <v>162</v>
      </c>
      <c r="C19" s="24" t="str">
        <f>"A "&amp;B5&amp;"-year old "&amp;IF(B7=1,"married","unmarried")&amp;" driver"</f>
        <v>A 25-year old married driver</v>
      </c>
      <c r="D19" s="24"/>
      <c r="E19" s="24"/>
      <c r="F19" s="24"/>
      <c r="G19" s="24"/>
      <c r="H19" s="24"/>
      <c r="I19" s="25"/>
    </row>
    <row r="20" spans="1:9" x14ac:dyDescent="0.25">
      <c r="A20" s="33"/>
      <c r="B20" s="40" t="s">
        <v>163</v>
      </c>
      <c r="C20" s="24" t="str">
        <f>"A "&amp;B6&amp;"-year old "&amp;IF(B7=0,"married","unmarried")&amp;" driver"</f>
        <v>A 35-year old unmarried driver</v>
      </c>
      <c r="D20" s="24"/>
      <c r="E20" s="24"/>
      <c r="F20" s="24"/>
      <c r="G20" s="24"/>
      <c r="H20" s="24"/>
      <c r="I20" s="25"/>
    </row>
    <row r="21" spans="1:9" x14ac:dyDescent="0.25">
      <c r="A21" s="33"/>
      <c r="B21" s="24"/>
      <c r="C21" s="24"/>
      <c r="D21" s="24"/>
      <c r="E21" s="24"/>
      <c r="F21" s="24"/>
      <c r="G21" s="24"/>
      <c r="H21" s="24"/>
      <c r="I21" s="25"/>
    </row>
    <row r="22" spans="1:9" x14ac:dyDescent="0.25">
      <c r="A22" s="33"/>
      <c r="B22" s="24" t="s">
        <v>164</v>
      </c>
      <c r="C22" s="24" t="s">
        <v>165</v>
      </c>
      <c r="D22" s="24"/>
      <c r="E22" s="24"/>
      <c r="F22" s="24"/>
      <c r="G22" s="24"/>
      <c r="H22" s="24"/>
      <c r="I22" s="25"/>
    </row>
    <row r="23" spans="1:9" ht="15" customHeight="1" x14ac:dyDescent="0.25">
      <c r="A23" s="33"/>
      <c r="B23" s="40" t="s">
        <v>162</v>
      </c>
      <c r="C23" s="24" t="str">
        <f>"A "&amp;B5&amp;"-year old "&amp;IF(B7=1,"married","unmarried")&amp;" driver"</f>
        <v>A 25-year old married driver</v>
      </c>
      <c r="D23" s="24"/>
      <c r="E23" s="24"/>
      <c r="F23" s="24"/>
      <c r="G23" s="24"/>
      <c r="H23" s="24"/>
      <c r="I23" s="25"/>
    </row>
    <row r="24" spans="1:9" ht="15" customHeight="1" x14ac:dyDescent="0.25">
      <c r="A24" s="33"/>
      <c r="B24" s="40" t="s">
        <v>163</v>
      </c>
      <c r="C24" s="24" t="str">
        <f>"A "&amp;B6&amp;"-year old "&amp;IF(B7=0,"married","unmarried")&amp;" driver"</f>
        <v>A 35-year old unmarried driver</v>
      </c>
      <c r="D24" s="24"/>
      <c r="E24" s="24"/>
      <c r="F24" s="24"/>
      <c r="G24" s="24"/>
      <c r="H24" s="24"/>
      <c r="I24" s="25"/>
    </row>
    <row r="25" spans="1:9" ht="15" customHeight="1" thickBot="1" x14ac:dyDescent="0.3">
      <c r="A25" s="41"/>
      <c r="B25" s="42"/>
      <c r="C25" s="42"/>
      <c r="D25" s="42"/>
      <c r="E25" s="42"/>
      <c r="F25" s="42"/>
      <c r="G25" s="42"/>
      <c r="H25" s="42"/>
      <c r="I25" s="43"/>
    </row>
    <row r="26" spans="1:9" ht="15" customHeight="1" x14ac:dyDescent="0.25"/>
    <row r="27" spans="1:9" ht="15" customHeight="1" x14ac:dyDescent="0.25"/>
    <row r="28" spans="1:9" ht="15" customHeight="1" x14ac:dyDescent="0.25"/>
    <row r="39" spans="1:2" x14ac:dyDescent="0.25">
      <c r="A39" s="13"/>
      <c r="B39" s="13"/>
    </row>
  </sheetData>
  <mergeCells count="1">
    <mergeCell ref="H1:I1"/>
  </mergeCells>
  <hyperlinks>
    <hyperlink ref="H1" location="TOC!A1" display="Return to TOC" xr:uid="{C24D3F22-9F7C-49C1-8D26-ABBCFBF31D55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6A62-2118-47F2-8F6F-0256A247A4B5}">
  <sheetPr codeName="Sheet74"/>
  <dimension ref="A1:W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" customWidth="1"/>
    <col min="4" max="4" width="19.42578125" customWidth="1"/>
    <col min="5" max="5" width="18.7109375" customWidth="1"/>
    <col min="6" max="6" width="17.28515625" customWidth="1"/>
    <col min="7" max="7" width="12.5703125" bestFit="1" customWidth="1"/>
    <col min="8" max="8" width="2.7109375" customWidth="1"/>
    <col min="9" max="22" width="9.28515625" customWidth="1"/>
  </cols>
  <sheetData>
    <row r="1" spans="1:23" x14ac:dyDescent="0.25">
      <c r="A1" s="20" t="s">
        <v>135</v>
      </c>
      <c r="B1" s="21"/>
      <c r="C1" s="21" t="s">
        <v>124</v>
      </c>
      <c r="D1" s="22"/>
      <c r="E1" s="21"/>
      <c r="F1" s="317" t="s">
        <v>169</v>
      </c>
      <c r="G1" s="318"/>
      <c r="H1" s="10"/>
    </row>
    <row r="2" spans="1:23" x14ac:dyDescent="0.25">
      <c r="A2" s="23" t="s">
        <v>136</v>
      </c>
      <c r="B2" s="24"/>
      <c r="C2" s="24" t="s">
        <v>361</v>
      </c>
      <c r="D2" s="24"/>
      <c r="E2" s="24"/>
      <c r="F2" s="24"/>
      <c r="G2" s="25"/>
      <c r="H2" s="10"/>
    </row>
    <row r="3" spans="1:23" x14ac:dyDescent="0.25">
      <c r="A3" s="23" t="s">
        <v>138</v>
      </c>
      <c r="B3" s="24"/>
      <c r="C3" s="24" t="s">
        <v>362</v>
      </c>
      <c r="D3" s="24"/>
      <c r="E3" s="24"/>
      <c r="F3" s="24"/>
      <c r="G3" s="25"/>
      <c r="H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W4" s="13"/>
    </row>
    <row r="5" spans="1:23" ht="15" customHeight="1" x14ac:dyDescent="0.25">
      <c r="A5" s="29" t="s">
        <v>139</v>
      </c>
      <c r="B5" s="24"/>
      <c r="C5" s="24" t="s">
        <v>364</v>
      </c>
      <c r="D5" s="24"/>
      <c r="E5" s="24"/>
      <c r="F5" s="24"/>
      <c r="G5" s="25"/>
      <c r="H5" s="14"/>
      <c r="W5" s="13"/>
    </row>
    <row r="6" spans="1:23" x14ac:dyDescent="0.25">
      <c r="A6" s="33"/>
      <c r="B6" s="24"/>
      <c r="C6" s="24"/>
      <c r="D6" s="24"/>
      <c r="E6" s="24"/>
      <c r="F6" s="167"/>
      <c r="G6" s="168"/>
      <c r="H6" s="14"/>
      <c r="W6" s="13"/>
    </row>
    <row r="7" spans="1:23" ht="15" customHeight="1" x14ac:dyDescent="0.25">
      <c r="A7" s="33"/>
      <c r="B7" s="24"/>
      <c r="C7" s="169" t="s">
        <v>348</v>
      </c>
      <c r="D7" s="169" t="str">
        <f>TEXT(F8,"$0,000")&amp;" Deductible"</f>
        <v>$10,000 Deductible</v>
      </c>
      <c r="E7" s="169" t="str">
        <f>TEXT(F9,"$0,000")&amp;" Deductible"</f>
        <v>$20,000 Deductible</v>
      </c>
      <c r="F7" s="171"/>
      <c r="G7" s="94"/>
      <c r="H7" s="14"/>
      <c r="W7" s="13"/>
    </row>
    <row r="8" spans="1:23" ht="15" customHeight="1" x14ac:dyDescent="0.25">
      <c r="A8" s="29"/>
      <c r="B8" s="27"/>
      <c r="C8" s="170">
        <v>1</v>
      </c>
      <c r="D8" s="166">
        <v>0.2</v>
      </c>
      <c r="E8" s="86">
        <v>0.22</v>
      </c>
      <c r="F8" s="172">
        <v>10000</v>
      </c>
      <c r="G8" s="94"/>
      <c r="H8" s="14"/>
      <c r="W8" s="13"/>
    </row>
    <row r="9" spans="1:23" x14ac:dyDescent="0.25">
      <c r="A9" s="29"/>
      <c r="B9" s="27"/>
      <c r="C9" s="170">
        <v>1.5</v>
      </c>
      <c r="D9" s="166">
        <v>0.1</v>
      </c>
      <c r="E9" s="86">
        <v>0.12</v>
      </c>
      <c r="F9" s="172">
        <v>20000</v>
      </c>
      <c r="G9" s="94"/>
      <c r="H9" s="14"/>
      <c r="W9" s="13"/>
    </row>
    <row r="10" spans="1:23" x14ac:dyDescent="0.25">
      <c r="A10" s="26"/>
      <c r="B10" s="27"/>
      <c r="C10" s="170">
        <v>2</v>
      </c>
      <c r="D10" s="86">
        <v>0.04</v>
      </c>
      <c r="E10" s="86">
        <v>0.05</v>
      </c>
      <c r="F10" s="171"/>
      <c r="G10" s="94"/>
      <c r="H10" s="14"/>
      <c r="W10" s="13"/>
    </row>
    <row r="11" spans="1:23" x14ac:dyDescent="0.25">
      <c r="A11" s="26"/>
      <c r="B11" s="27"/>
      <c r="C11" s="170">
        <v>2.5</v>
      </c>
      <c r="D11" s="86">
        <v>0.02</v>
      </c>
      <c r="E11" s="86">
        <v>0.03</v>
      </c>
      <c r="F11" s="167"/>
      <c r="G11" s="168"/>
      <c r="H11" s="14"/>
      <c r="W11" s="13"/>
    </row>
    <row r="12" spans="1:23" x14ac:dyDescent="0.25">
      <c r="A12" s="26"/>
      <c r="B12" s="27"/>
      <c r="C12" s="24"/>
      <c r="D12" s="24"/>
      <c r="E12" s="24"/>
      <c r="F12" s="167"/>
      <c r="G12" s="168"/>
      <c r="H12" s="14"/>
      <c r="W12" s="13"/>
    </row>
    <row r="13" spans="1:23" x14ac:dyDescent="0.25">
      <c r="A13" s="26"/>
      <c r="B13" s="27"/>
      <c r="C13" s="148">
        <v>40000</v>
      </c>
      <c r="D13" s="24" t="s">
        <v>366</v>
      </c>
      <c r="E13" s="24"/>
      <c r="F13" s="167"/>
      <c r="G13" s="168"/>
      <c r="H13" s="14"/>
      <c r="W13" s="13"/>
    </row>
    <row r="14" spans="1:23" x14ac:dyDescent="0.25">
      <c r="A14" s="26"/>
      <c r="B14" s="27"/>
      <c r="C14" s="148">
        <v>20000</v>
      </c>
      <c r="D14" s="24" t="str">
        <f>"Expected primary loss at a per-occurrence limit of "&amp;TEXT(F8,"$0,000")</f>
        <v>Expected primary loss at a per-occurrence limit of $10,000</v>
      </c>
      <c r="E14" s="24"/>
      <c r="F14" s="24"/>
      <c r="G14" s="25"/>
      <c r="H14" s="14"/>
      <c r="W14" s="13"/>
    </row>
    <row r="15" spans="1:23" x14ac:dyDescent="0.25">
      <c r="A15" s="33"/>
      <c r="B15" s="24"/>
      <c r="C15" s="148">
        <v>30000</v>
      </c>
      <c r="D15" s="24" t="str">
        <f>"Expected primary loss at a per-occurrence limit of "&amp;TEXT(F9,"$0,000")</f>
        <v>Expected primary loss at a per-occurrence limit of $20,000</v>
      </c>
      <c r="E15" s="24"/>
      <c r="F15" s="24"/>
      <c r="G15" s="25"/>
      <c r="H15" s="14"/>
      <c r="W15" s="13"/>
    </row>
    <row r="16" spans="1:23" x14ac:dyDescent="0.25">
      <c r="A16" s="33"/>
      <c r="B16" s="24"/>
      <c r="C16" s="148">
        <v>40000</v>
      </c>
      <c r="D16" s="24" t="s">
        <v>369</v>
      </c>
      <c r="E16" s="24"/>
      <c r="F16" s="24"/>
      <c r="G16" s="25"/>
      <c r="H16" s="14"/>
      <c r="W16" s="13"/>
    </row>
    <row r="17" spans="1:23" x14ac:dyDescent="0.25">
      <c r="A17" s="33"/>
      <c r="B17" s="24"/>
      <c r="C17" s="24"/>
      <c r="D17" s="24"/>
      <c r="E17" s="24"/>
      <c r="F17" s="24"/>
      <c r="G17" s="25"/>
      <c r="H17" s="14"/>
      <c r="W17" s="13"/>
    </row>
    <row r="18" spans="1:23" x14ac:dyDescent="0.25">
      <c r="A18" s="23" t="s">
        <v>159</v>
      </c>
      <c r="B18" s="40" t="s">
        <v>363</v>
      </c>
      <c r="C18" s="24" t="str">
        <f>"Suppose a policy has a "&amp;TEXT(F8,"$0,000")&amp;" per-occurrence deductible. Calculate the following:"</f>
        <v>Suppose a policy has a $10,000 per-occurrence deductible. Calculate the following:</v>
      </c>
      <c r="D18" s="24"/>
      <c r="E18" s="24"/>
      <c r="F18" s="24"/>
      <c r="G18" s="25"/>
      <c r="H18" s="14"/>
      <c r="W18" s="13"/>
    </row>
    <row r="19" spans="1:23" ht="15" customHeight="1" x14ac:dyDescent="0.25">
      <c r="A19" s="33"/>
      <c r="B19" s="40" t="s">
        <v>365</v>
      </c>
      <c r="C19" s="24" t="str">
        <f>"The cost of the "&amp;TEXT(C16,"$0,000")&amp;" aggregate deductible limit"</f>
        <v>The cost of the $40,000 aggregate deductible limit</v>
      </c>
      <c r="D19" s="24"/>
      <c r="E19" s="24"/>
      <c r="F19" s="24"/>
      <c r="G19" s="25"/>
      <c r="H19" s="14"/>
      <c r="W19" s="13"/>
    </row>
    <row r="20" spans="1:23" x14ac:dyDescent="0.25">
      <c r="A20" s="33"/>
      <c r="B20" s="40" t="s">
        <v>367</v>
      </c>
      <c r="C20" s="24" t="str">
        <f>"The cost of the "&amp;TEXT(F8,"$0,000")&amp;" per-occurrence deductible"</f>
        <v>The cost of the $10,000 per-occurrence deductible</v>
      </c>
      <c r="D20" s="24"/>
      <c r="E20" s="24"/>
      <c r="F20" s="24"/>
      <c r="G20" s="25"/>
      <c r="H20" s="14"/>
      <c r="W20" s="13"/>
    </row>
    <row r="21" spans="1:23" x14ac:dyDescent="0.25">
      <c r="A21" s="33"/>
      <c r="B21" s="40" t="s">
        <v>368</v>
      </c>
      <c r="C21" s="24" t="s">
        <v>371</v>
      </c>
      <c r="D21" s="24"/>
      <c r="E21" s="24"/>
      <c r="F21" s="24"/>
      <c r="G21" s="25"/>
      <c r="H21" s="14"/>
      <c r="W21" s="13"/>
    </row>
    <row r="22" spans="1:23" x14ac:dyDescent="0.25">
      <c r="A22" s="33"/>
      <c r="B22" s="24"/>
      <c r="C22" s="24"/>
      <c r="D22" s="24"/>
      <c r="E22" s="24"/>
      <c r="F22" s="24"/>
      <c r="G22" s="25"/>
      <c r="H22" s="14"/>
      <c r="W22" s="13"/>
    </row>
    <row r="23" spans="1:23" ht="15" customHeight="1" x14ac:dyDescent="0.25">
      <c r="A23" s="33"/>
      <c r="B23" s="40" t="s">
        <v>370</v>
      </c>
      <c r="C23" s="24" t="str">
        <f>"Suppose a policy has a "&amp;TEXT(F9,"$0,000")&amp;" per-occurrence deductible. Calculate the following:"</f>
        <v>Suppose a policy has a $20,000 per-occurrence deductible. Calculate the following:</v>
      </c>
      <c r="D23" s="24"/>
      <c r="E23" s="24"/>
      <c r="F23" s="24"/>
      <c r="G23" s="25"/>
      <c r="H23" s="14"/>
      <c r="W23" s="13"/>
    </row>
    <row r="24" spans="1:23" ht="15" customHeight="1" x14ac:dyDescent="0.25">
      <c r="A24" s="33"/>
      <c r="B24" s="40" t="s">
        <v>365</v>
      </c>
      <c r="C24" s="24" t="str">
        <f>"The cost of the "&amp;TEXT(C16,"$0,000")&amp;" aggregate deductible limit"</f>
        <v>The cost of the $40,000 aggregate deductible limit</v>
      </c>
      <c r="D24" s="24"/>
      <c r="E24" s="24"/>
      <c r="F24" s="24"/>
      <c r="G24" s="25"/>
      <c r="H24" s="14"/>
      <c r="W24" s="13"/>
    </row>
    <row r="25" spans="1:23" ht="15" customHeight="1" x14ac:dyDescent="0.25">
      <c r="A25" s="33"/>
      <c r="B25" s="40" t="s">
        <v>367</v>
      </c>
      <c r="C25" s="24" t="str">
        <f>"The cost of the "&amp;TEXT(F9,"$0,000")&amp;" per-occurrence deductible"</f>
        <v>The cost of the $20,000 per-occurrence deductible</v>
      </c>
      <c r="D25" s="24"/>
      <c r="E25" s="24"/>
      <c r="F25" s="24"/>
      <c r="G25" s="25"/>
      <c r="H25" s="14"/>
      <c r="W25" s="13"/>
    </row>
    <row r="26" spans="1:23" ht="15" customHeight="1" x14ac:dyDescent="0.25">
      <c r="A26" s="33"/>
      <c r="B26" s="40" t="s">
        <v>368</v>
      </c>
      <c r="C26" s="24" t="s">
        <v>371</v>
      </c>
      <c r="D26" s="24"/>
      <c r="E26" s="24"/>
      <c r="F26" s="24"/>
      <c r="G26" s="25"/>
      <c r="H26" s="14"/>
      <c r="W26" s="13"/>
    </row>
    <row r="27" spans="1:23" ht="15" customHeight="1" thickBot="1" x14ac:dyDescent="0.3">
      <c r="A27" s="41"/>
      <c r="B27" s="42"/>
      <c r="C27" s="42"/>
      <c r="D27" s="42"/>
      <c r="E27" s="42"/>
      <c r="F27" s="42"/>
      <c r="G27" s="43"/>
      <c r="H27" s="14"/>
      <c r="W27" s="13"/>
    </row>
    <row r="28" spans="1:23" ht="15" customHeight="1" x14ac:dyDescent="0.25">
      <c r="H28" s="14"/>
      <c r="W28" s="13"/>
    </row>
    <row r="29" spans="1:23" x14ac:dyDescent="0.25">
      <c r="H29" s="14"/>
      <c r="W29" s="13"/>
    </row>
    <row r="30" spans="1:23" x14ac:dyDescent="0.25">
      <c r="H30" s="14"/>
      <c r="W30" s="13"/>
    </row>
    <row r="31" spans="1:23" x14ac:dyDescent="0.25">
      <c r="H31" s="14"/>
      <c r="W31" s="13"/>
    </row>
    <row r="32" spans="1:23" x14ac:dyDescent="0.25">
      <c r="H32" s="14"/>
      <c r="W32" s="13"/>
    </row>
    <row r="33" spans="1:23" x14ac:dyDescent="0.25">
      <c r="H33" s="14"/>
      <c r="W33" s="13"/>
    </row>
    <row r="34" spans="1:23" x14ac:dyDescent="0.25">
      <c r="H34" s="14"/>
      <c r="W34" s="13"/>
    </row>
    <row r="35" spans="1:23" x14ac:dyDescent="0.25">
      <c r="H35" s="14"/>
      <c r="W35" s="13"/>
    </row>
    <row r="36" spans="1:23" x14ac:dyDescent="0.25">
      <c r="H36" s="14"/>
      <c r="W36" s="13"/>
    </row>
    <row r="37" spans="1:23" x14ac:dyDescent="0.25">
      <c r="H37" s="14"/>
      <c r="W37" s="13"/>
    </row>
    <row r="38" spans="1:23" x14ac:dyDescent="0.25">
      <c r="H38" s="14"/>
      <c r="W38" s="13"/>
    </row>
    <row r="39" spans="1:23" x14ac:dyDescent="0.25">
      <c r="A39" s="13"/>
      <c r="B39" s="13"/>
      <c r="H39" s="14"/>
      <c r="W39" s="13"/>
    </row>
    <row r="40" spans="1:23" x14ac:dyDescent="0.25">
      <c r="H40" s="14"/>
      <c r="W40" s="13"/>
    </row>
    <row r="41" spans="1:23" x14ac:dyDescent="0.25">
      <c r="H41" s="14"/>
      <c r="W41" s="13"/>
    </row>
    <row r="42" spans="1:23" x14ac:dyDescent="0.25">
      <c r="H42" s="14"/>
      <c r="W42" s="13"/>
    </row>
    <row r="43" spans="1:23" x14ac:dyDescent="0.25">
      <c r="H43" s="14"/>
      <c r="W43" s="13"/>
    </row>
    <row r="44" spans="1:23" x14ac:dyDescent="0.25">
      <c r="H44" s="14"/>
      <c r="W44" s="13"/>
    </row>
    <row r="45" spans="1:23" x14ac:dyDescent="0.25">
      <c r="H45" s="14"/>
      <c r="W45" s="13"/>
    </row>
    <row r="46" spans="1:23" x14ac:dyDescent="0.25">
      <c r="H46" s="14"/>
      <c r="W46" s="13"/>
    </row>
    <row r="47" spans="1:23" x14ac:dyDescent="0.25">
      <c r="H47" s="14"/>
      <c r="W47" s="13"/>
    </row>
    <row r="48" spans="1:23" x14ac:dyDescent="0.25">
      <c r="H48" s="14"/>
      <c r="W48" s="13"/>
    </row>
    <row r="49" spans="1:23" x14ac:dyDescent="0.25">
      <c r="H49" s="14"/>
      <c r="W49" s="13"/>
    </row>
    <row r="50" spans="1:23" x14ac:dyDescent="0.25">
      <c r="A50" s="19"/>
      <c r="B50" s="19"/>
      <c r="C50" s="19"/>
      <c r="D50" s="19"/>
      <c r="E50" s="19"/>
      <c r="F50" s="19"/>
      <c r="G50" s="19"/>
      <c r="H50" s="19"/>
    </row>
    <row r="51" spans="1:23" x14ac:dyDescent="0.25">
      <c r="C51" s="13"/>
      <c r="D51" s="13"/>
      <c r="E51" s="13"/>
      <c r="F51" s="13"/>
      <c r="G51" s="13"/>
      <c r="H51" s="14"/>
    </row>
    <row r="52" spans="1:23" x14ac:dyDescent="0.25">
      <c r="C52" s="13"/>
      <c r="D52" s="13"/>
      <c r="E52" s="13"/>
      <c r="F52" s="13"/>
      <c r="G52" s="13"/>
      <c r="H52" s="14"/>
    </row>
    <row r="53" spans="1:23" x14ac:dyDescent="0.25">
      <c r="C53" s="13"/>
      <c r="D53" s="13"/>
      <c r="E53" s="13"/>
      <c r="F53" s="13"/>
      <c r="G53" s="13"/>
      <c r="H53" s="14"/>
    </row>
    <row r="54" spans="1:23" x14ac:dyDescent="0.25">
      <c r="H54" s="14"/>
    </row>
    <row r="55" spans="1:23" x14ac:dyDescent="0.25">
      <c r="H55" s="14"/>
    </row>
    <row r="56" spans="1:23" x14ac:dyDescent="0.25">
      <c r="H56" s="14"/>
    </row>
    <row r="57" spans="1:23" x14ac:dyDescent="0.25">
      <c r="H57" s="14"/>
    </row>
    <row r="58" spans="1:23" x14ac:dyDescent="0.25">
      <c r="H58" s="14"/>
    </row>
    <row r="59" spans="1:23" x14ac:dyDescent="0.25">
      <c r="H59" s="14"/>
    </row>
    <row r="60" spans="1:23" x14ac:dyDescent="0.25">
      <c r="H60" s="14"/>
    </row>
    <row r="61" spans="1:23" x14ac:dyDescent="0.25">
      <c r="H61" s="14"/>
    </row>
    <row r="62" spans="1:23" x14ac:dyDescent="0.25">
      <c r="H62" s="14"/>
    </row>
    <row r="63" spans="1:23" x14ac:dyDescent="0.25">
      <c r="H63" s="14"/>
    </row>
    <row r="64" spans="1:23" x14ac:dyDescent="0.25"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1:8" x14ac:dyDescent="0.25">
      <c r="H97" s="14"/>
    </row>
    <row r="98" spans="1:8" x14ac:dyDescent="0.25">
      <c r="H98" s="14"/>
    </row>
    <row r="99" spans="1:8" x14ac:dyDescent="0.25">
      <c r="H99" s="14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C101" s="13"/>
      <c r="D101" s="13"/>
      <c r="E101" s="13"/>
      <c r="F101" s="13"/>
      <c r="G101" s="13"/>
      <c r="H101" s="14"/>
    </row>
    <row r="102" spans="1:8" x14ac:dyDescent="0.25">
      <c r="C102" s="13"/>
      <c r="D102" s="13"/>
      <c r="E102" s="13"/>
      <c r="F102" s="13"/>
      <c r="G102" s="13"/>
      <c r="H102" s="14"/>
    </row>
    <row r="103" spans="1:8" x14ac:dyDescent="0.25">
      <c r="C103" s="13"/>
      <c r="D103" s="13"/>
      <c r="E103" s="13"/>
      <c r="F103" s="13"/>
      <c r="G103" s="13"/>
      <c r="H103" s="14"/>
    </row>
    <row r="104" spans="1:8" x14ac:dyDescent="0.25">
      <c r="H104" s="14"/>
    </row>
    <row r="105" spans="1:8" x14ac:dyDescent="0.25">
      <c r="H105" s="14"/>
    </row>
    <row r="106" spans="1:8" x14ac:dyDescent="0.25">
      <c r="H106" s="14"/>
    </row>
    <row r="107" spans="1:8" x14ac:dyDescent="0.25">
      <c r="H107" s="14"/>
    </row>
    <row r="108" spans="1:8" x14ac:dyDescent="0.25">
      <c r="H108" s="14"/>
    </row>
    <row r="109" spans="1:8" x14ac:dyDescent="0.25">
      <c r="H109" s="14"/>
    </row>
    <row r="110" spans="1:8" x14ac:dyDescent="0.25">
      <c r="H110" s="14"/>
    </row>
    <row r="111" spans="1:8" x14ac:dyDescent="0.25">
      <c r="H111" s="14"/>
    </row>
    <row r="112" spans="1:8" x14ac:dyDescent="0.25">
      <c r="H112" s="14"/>
    </row>
    <row r="113" spans="8:8" x14ac:dyDescent="0.25">
      <c r="H113" s="14"/>
    </row>
    <row r="114" spans="8:8" x14ac:dyDescent="0.25">
      <c r="H114" s="14"/>
    </row>
    <row r="115" spans="8:8" x14ac:dyDescent="0.25">
      <c r="H115" s="14"/>
    </row>
    <row r="116" spans="8:8" x14ac:dyDescent="0.25">
      <c r="H116" s="14"/>
    </row>
    <row r="117" spans="8:8" x14ac:dyDescent="0.25">
      <c r="H117" s="14"/>
    </row>
    <row r="118" spans="8:8" x14ac:dyDescent="0.25">
      <c r="H118" s="14"/>
    </row>
    <row r="119" spans="8:8" x14ac:dyDescent="0.25">
      <c r="H119" s="14"/>
    </row>
    <row r="120" spans="8:8" x14ac:dyDescent="0.25">
      <c r="H120" s="14"/>
    </row>
    <row r="121" spans="8:8" x14ac:dyDescent="0.25">
      <c r="H121" s="14"/>
    </row>
    <row r="122" spans="8:8" x14ac:dyDescent="0.25">
      <c r="H122" s="14"/>
    </row>
    <row r="123" spans="8:8" x14ac:dyDescent="0.25">
      <c r="H123" s="14"/>
    </row>
    <row r="124" spans="8:8" x14ac:dyDescent="0.25">
      <c r="H124" s="14"/>
    </row>
    <row r="125" spans="8:8" x14ac:dyDescent="0.25">
      <c r="H125" s="14"/>
    </row>
    <row r="126" spans="8:8" x14ac:dyDescent="0.25">
      <c r="H126" s="14"/>
    </row>
    <row r="127" spans="8:8" x14ac:dyDescent="0.25">
      <c r="H127" s="14"/>
    </row>
    <row r="128" spans="8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/>
      <c r="B150" s="19"/>
      <c r="C150" s="19"/>
      <c r="D150" s="19"/>
      <c r="E150" s="19"/>
      <c r="F150" s="19"/>
      <c r="G150" s="19"/>
      <c r="H150" s="19"/>
    </row>
    <row r="151" spans="1:8" x14ac:dyDescent="0.25">
      <c r="H151" s="14"/>
    </row>
    <row r="152" spans="1:8" x14ac:dyDescent="0.25">
      <c r="H152" s="14"/>
    </row>
    <row r="153" spans="1:8" x14ac:dyDescent="0.25">
      <c r="H153" s="14"/>
    </row>
    <row r="154" spans="1:8" x14ac:dyDescent="0.25">
      <c r="H154" s="14"/>
    </row>
    <row r="155" spans="1:8" x14ac:dyDescent="0.25">
      <c r="H155" s="14"/>
    </row>
    <row r="156" spans="1:8" x14ac:dyDescent="0.25">
      <c r="H156" s="14"/>
    </row>
    <row r="157" spans="1:8" x14ac:dyDescent="0.25">
      <c r="H157" s="14"/>
    </row>
    <row r="158" spans="1:8" x14ac:dyDescent="0.25">
      <c r="H158" s="14"/>
    </row>
  </sheetData>
  <mergeCells count="1">
    <mergeCell ref="F1:G1"/>
  </mergeCells>
  <hyperlinks>
    <hyperlink ref="F1" location="TOC!A1" display="Return to TOC" xr:uid="{964851CE-51EF-4954-83F0-2958FFAD75E9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75D7-9551-4F48-AFBF-95D2B397C6A8}">
  <sheetPr codeName="Sheet75"/>
  <dimension ref="A1:H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5.570312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8" max="8" width="2.7109375" customWidth="1"/>
    <col min="9" max="23" width="9.28515625" customWidth="1"/>
  </cols>
  <sheetData>
    <row r="1" spans="1:8" x14ac:dyDescent="0.25">
      <c r="A1" s="20" t="s">
        <v>135</v>
      </c>
      <c r="B1" s="21"/>
      <c r="C1" s="21" t="s">
        <v>125</v>
      </c>
      <c r="D1" s="22"/>
      <c r="E1" s="21"/>
      <c r="F1" s="317" t="s">
        <v>169</v>
      </c>
      <c r="G1" s="318"/>
      <c r="H1" s="10"/>
    </row>
    <row r="2" spans="1:8" x14ac:dyDescent="0.25">
      <c r="A2" s="23" t="s">
        <v>136</v>
      </c>
      <c r="B2" s="24"/>
      <c r="C2" s="24" t="s">
        <v>372</v>
      </c>
      <c r="D2" s="24"/>
      <c r="E2" s="24"/>
      <c r="F2" s="24"/>
      <c r="G2" s="25"/>
      <c r="H2" s="10"/>
    </row>
    <row r="3" spans="1:8" x14ac:dyDescent="0.25">
      <c r="A3" s="23" t="s">
        <v>138</v>
      </c>
      <c r="B3" s="24"/>
      <c r="C3" s="24" t="s">
        <v>373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139</v>
      </c>
      <c r="B5" s="24"/>
      <c r="C5" s="24" t="s">
        <v>374</v>
      </c>
      <c r="D5" s="24"/>
      <c r="E5" s="24"/>
      <c r="F5" s="24"/>
      <c r="G5" s="25"/>
      <c r="H5" s="14"/>
    </row>
    <row r="6" spans="1:8" x14ac:dyDescent="0.25">
      <c r="A6" s="162">
        <v>0</v>
      </c>
      <c r="B6" s="30">
        <v>500</v>
      </c>
      <c r="C6" s="24" t="str">
        <f>"• Its unlimited loss distribution is continuous and uniform on the interval ["&amp; A6 &amp; ", "&amp; B6&amp;"]"</f>
        <v>• Its unlimited loss distribution is continuous and uniform on the interval [0, 500]</v>
      </c>
      <c r="D6" s="24"/>
      <c r="E6" s="24"/>
      <c r="F6" s="24"/>
      <c r="G6" s="25"/>
      <c r="H6" s="14"/>
    </row>
    <row r="7" spans="1:8" ht="15" customHeight="1" x14ac:dyDescent="0.25">
      <c r="A7" s="162">
        <v>0</v>
      </c>
      <c r="B7" s="30">
        <v>400</v>
      </c>
      <c r="C7" s="24" t="str">
        <f>"• Its limited loss distribution is continuous and uniform on the interval ["&amp;A7&amp;", "&amp;B7&amp;"]"</f>
        <v>• Its limited loss distribution is continuous and uniform on the interval [0, 400]</v>
      </c>
      <c r="D7" s="24"/>
      <c r="E7" s="24"/>
      <c r="F7" s="24"/>
      <c r="G7" s="25"/>
      <c r="H7" s="14"/>
    </row>
    <row r="8" spans="1:8" ht="15" customHeight="1" x14ac:dyDescent="0.25">
      <c r="A8" s="29"/>
      <c r="B8" s="111">
        <v>1.5</v>
      </c>
      <c r="C8" s="24" t="str">
        <f>"• Its entry ratio is "&amp;B8&amp;" times the expected unlimited loss."</f>
        <v>• Its entry ratio is 1.5 times the expected unlimited loss.</v>
      </c>
      <c r="D8" s="24"/>
      <c r="E8" s="24"/>
      <c r="F8" s="24"/>
      <c r="G8" s="25"/>
      <c r="H8" s="14"/>
    </row>
    <row r="9" spans="1:8" x14ac:dyDescent="0.25">
      <c r="A9" s="29"/>
      <c r="B9" s="27"/>
      <c r="C9" s="24"/>
      <c r="D9" s="24"/>
      <c r="E9" s="24"/>
      <c r="F9" s="24"/>
      <c r="G9" s="25"/>
      <c r="H9" s="14"/>
    </row>
    <row r="10" spans="1:8" x14ac:dyDescent="0.25">
      <c r="A10" s="23" t="s">
        <v>159</v>
      </c>
      <c r="B10" s="27"/>
      <c r="C10" s="24" t="s">
        <v>375</v>
      </c>
      <c r="D10" s="24"/>
      <c r="E10" s="24"/>
      <c r="F10" s="24"/>
      <c r="G10" s="25"/>
      <c r="H10" s="14"/>
    </row>
    <row r="11" spans="1:8" x14ac:dyDescent="0.25">
      <c r="A11" s="26"/>
      <c r="B11" s="27" t="s">
        <v>376</v>
      </c>
      <c r="C11" s="173" t="str">
        <f>"φ("&amp;B8&amp;")"</f>
        <v>φ(1.5)</v>
      </c>
      <c r="D11" s="24"/>
      <c r="E11" s="24"/>
      <c r="F11" s="24"/>
      <c r="G11" s="25"/>
      <c r="H11" s="14"/>
    </row>
    <row r="12" spans="1:8" x14ac:dyDescent="0.25">
      <c r="A12" s="26"/>
      <c r="B12" s="27"/>
      <c r="C12" s="24"/>
      <c r="D12" s="24"/>
      <c r="E12" s="24"/>
      <c r="F12" s="24"/>
      <c r="G12" s="25"/>
      <c r="H12" s="14"/>
    </row>
    <row r="13" spans="1:8" x14ac:dyDescent="0.25">
      <c r="A13" s="26"/>
      <c r="B13" s="27" t="s">
        <v>377</v>
      </c>
      <c r="C13" s="173" t="str">
        <f>"ϕ("&amp;B8&amp;")"</f>
        <v>ϕ(1.5)</v>
      </c>
      <c r="D13" s="24"/>
      <c r="E13" s="24"/>
      <c r="F13" s="24"/>
      <c r="G13" s="25"/>
      <c r="H13" s="14"/>
    </row>
    <row r="14" spans="1:8" ht="15.75" thickBot="1" x14ac:dyDescent="0.3">
      <c r="A14" s="90"/>
      <c r="B14" s="91"/>
      <c r="C14" s="42"/>
      <c r="D14" s="42"/>
      <c r="E14" s="42"/>
      <c r="F14" s="42"/>
      <c r="G14" s="43"/>
      <c r="H14" s="14"/>
    </row>
    <row r="15" spans="1:8" x14ac:dyDescent="0.25">
      <c r="H15" s="14"/>
    </row>
    <row r="16" spans="1:8" x14ac:dyDescent="0.25">
      <c r="H16" s="14"/>
    </row>
    <row r="17" spans="8:8" x14ac:dyDescent="0.25">
      <c r="H17" s="14"/>
    </row>
    <row r="18" spans="8:8" x14ac:dyDescent="0.25">
      <c r="H18" s="14"/>
    </row>
    <row r="19" spans="8:8" ht="15" customHeight="1" x14ac:dyDescent="0.25">
      <c r="H19" s="14"/>
    </row>
    <row r="20" spans="8:8" x14ac:dyDescent="0.25">
      <c r="H20" s="14"/>
    </row>
    <row r="21" spans="8:8" x14ac:dyDescent="0.25">
      <c r="H21" s="14"/>
    </row>
    <row r="22" spans="8:8" x14ac:dyDescent="0.25">
      <c r="H22" s="14"/>
    </row>
    <row r="23" spans="8:8" ht="15" customHeight="1" x14ac:dyDescent="0.25">
      <c r="H23" s="14"/>
    </row>
    <row r="24" spans="8:8" ht="15" customHeight="1" x14ac:dyDescent="0.25">
      <c r="H24" s="14"/>
    </row>
    <row r="25" spans="8:8" ht="15" customHeight="1" x14ac:dyDescent="0.25">
      <c r="H25" s="14"/>
    </row>
    <row r="26" spans="8:8" ht="15" customHeight="1" x14ac:dyDescent="0.25">
      <c r="H26" s="14"/>
    </row>
    <row r="27" spans="8:8" ht="15" customHeight="1" x14ac:dyDescent="0.25">
      <c r="H27" s="14"/>
    </row>
    <row r="28" spans="8:8" ht="15" customHeight="1" x14ac:dyDescent="0.25">
      <c r="H28" s="14"/>
    </row>
    <row r="29" spans="8:8" x14ac:dyDescent="0.25">
      <c r="H29" s="14"/>
    </row>
    <row r="30" spans="8:8" x14ac:dyDescent="0.25">
      <c r="H30" s="14"/>
    </row>
    <row r="31" spans="8:8" x14ac:dyDescent="0.25">
      <c r="H31" s="14"/>
    </row>
    <row r="32" spans="8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8:8" x14ac:dyDescent="0.25">
      <c r="H49" s="14"/>
    </row>
  </sheetData>
  <mergeCells count="1">
    <mergeCell ref="F1:G1"/>
  </mergeCells>
  <hyperlinks>
    <hyperlink ref="F1" location="TOC!A1" display="Return to TOC" xr:uid="{1479B995-48EA-4C67-9F4D-EEBF4EE51B7B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4B41-C466-4193-87DF-8707D9FC1287}">
  <sheetPr codeName="Sheet63"/>
  <dimension ref="A1:G18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3.28515625" bestFit="1" customWidth="1"/>
    <col min="5" max="5" width="21.140625" bestFit="1" customWidth="1"/>
    <col min="6" max="6" width="9.28515625" customWidth="1"/>
    <col min="7" max="7" width="2.7109375" customWidth="1"/>
    <col min="8" max="24" width="9.28515625" customWidth="1"/>
  </cols>
  <sheetData>
    <row r="1" spans="1:7" x14ac:dyDescent="0.25">
      <c r="A1" s="20" t="s">
        <v>135</v>
      </c>
      <c r="B1" s="21"/>
      <c r="C1" s="21" t="s">
        <v>125</v>
      </c>
      <c r="D1" s="22"/>
      <c r="E1" s="317" t="s">
        <v>169</v>
      </c>
      <c r="F1" s="318"/>
      <c r="G1" s="10"/>
    </row>
    <row r="2" spans="1:7" x14ac:dyDescent="0.25">
      <c r="A2" s="23" t="s">
        <v>136</v>
      </c>
      <c r="B2" s="24"/>
      <c r="C2" s="24" t="s">
        <v>199</v>
      </c>
      <c r="D2" s="24"/>
      <c r="E2" s="24"/>
      <c r="F2" s="25"/>
      <c r="G2" s="10"/>
    </row>
    <row r="3" spans="1:7" x14ac:dyDescent="0.25">
      <c r="A3" s="23" t="s">
        <v>138</v>
      </c>
      <c r="B3" s="24"/>
      <c r="C3" s="24" t="s">
        <v>378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139</v>
      </c>
      <c r="B5" s="24"/>
      <c r="C5" s="24" t="s">
        <v>379</v>
      </c>
      <c r="D5" s="24"/>
      <c r="E5" s="24"/>
      <c r="F5" s="25"/>
      <c r="G5" s="14"/>
    </row>
    <row r="6" spans="1:7" x14ac:dyDescent="0.25">
      <c r="A6" s="33"/>
      <c r="B6" s="24"/>
      <c r="C6" s="178"/>
      <c r="D6" s="179" t="s">
        <v>214</v>
      </c>
      <c r="E6" s="180"/>
      <c r="F6" s="25"/>
      <c r="G6" s="14"/>
    </row>
    <row r="7" spans="1:7" ht="15" customHeight="1" x14ac:dyDescent="0.25">
      <c r="A7" s="33"/>
      <c r="B7" s="24"/>
      <c r="C7" s="18" t="s">
        <v>219</v>
      </c>
      <c r="D7" s="55" t="s">
        <v>380</v>
      </c>
      <c r="E7" s="89" t="s">
        <v>381</v>
      </c>
      <c r="F7" s="25"/>
      <c r="G7" s="14"/>
    </row>
    <row r="8" spans="1:7" ht="15" customHeight="1" x14ac:dyDescent="0.25">
      <c r="A8" s="29"/>
      <c r="B8" s="27"/>
      <c r="C8" s="16">
        <v>1</v>
      </c>
      <c r="D8" s="174">
        <v>20000</v>
      </c>
      <c r="E8" s="72">
        <v>20000</v>
      </c>
      <c r="F8" s="25"/>
      <c r="G8" s="14"/>
    </row>
    <row r="9" spans="1:7" x14ac:dyDescent="0.25">
      <c r="A9" s="29"/>
      <c r="B9" s="27"/>
      <c r="C9" s="17">
        <f>C8+1</f>
        <v>2</v>
      </c>
      <c r="D9" s="175">
        <v>50000</v>
      </c>
      <c r="E9" s="73">
        <v>50000</v>
      </c>
      <c r="F9" s="25"/>
      <c r="G9" s="14"/>
    </row>
    <row r="10" spans="1:7" x14ac:dyDescent="0.25">
      <c r="A10" s="26"/>
      <c r="B10" s="27"/>
      <c r="C10" s="17">
        <f t="shared" ref="C10:C17" si="0">C9+1</f>
        <v>3</v>
      </c>
      <c r="D10" s="175">
        <v>60000</v>
      </c>
      <c r="E10" s="73">
        <v>60000</v>
      </c>
      <c r="F10" s="25"/>
      <c r="G10" s="14"/>
    </row>
    <row r="11" spans="1:7" x14ac:dyDescent="0.25">
      <c r="A11" s="26"/>
      <c r="B11" s="27"/>
      <c r="C11" s="17">
        <f t="shared" si="0"/>
        <v>4</v>
      </c>
      <c r="D11" s="175">
        <v>70000</v>
      </c>
      <c r="E11" s="73">
        <v>70000</v>
      </c>
      <c r="F11" s="25"/>
      <c r="G11" s="14"/>
    </row>
    <row r="12" spans="1:7" x14ac:dyDescent="0.25">
      <c r="A12" s="26"/>
      <c r="B12" s="27"/>
      <c r="C12" s="17">
        <f t="shared" si="0"/>
        <v>5</v>
      </c>
      <c r="D12" s="175">
        <v>80000</v>
      </c>
      <c r="E12" s="73">
        <v>80000</v>
      </c>
      <c r="F12" s="25"/>
      <c r="G12" s="14"/>
    </row>
    <row r="13" spans="1:7" x14ac:dyDescent="0.25">
      <c r="A13" s="26"/>
      <c r="B13" s="27"/>
      <c r="C13" s="17">
        <f t="shared" si="0"/>
        <v>6</v>
      </c>
      <c r="D13" s="175">
        <v>80000</v>
      </c>
      <c r="E13" s="73">
        <v>80000</v>
      </c>
      <c r="F13" s="25"/>
      <c r="G13" s="14"/>
    </row>
    <row r="14" spans="1:7" x14ac:dyDescent="0.25">
      <c r="A14" s="26"/>
      <c r="B14" s="27"/>
      <c r="C14" s="17">
        <f t="shared" si="0"/>
        <v>7</v>
      </c>
      <c r="D14" s="175">
        <v>90000</v>
      </c>
      <c r="E14" s="73">
        <v>90000</v>
      </c>
      <c r="F14" s="25"/>
      <c r="G14" s="14"/>
    </row>
    <row r="15" spans="1:7" x14ac:dyDescent="0.25">
      <c r="A15" s="33"/>
      <c r="B15" s="24"/>
      <c r="C15" s="17">
        <f t="shared" si="0"/>
        <v>8</v>
      </c>
      <c r="D15" s="175">
        <v>100000</v>
      </c>
      <c r="E15" s="73">
        <v>100000</v>
      </c>
      <c r="F15" s="25"/>
      <c r="G15" s="14"/>
    </row>
    <row r="16" spans="1:7" x14ac:dyDescent="0.25">
      <c r="A16" s="33"/>
      <c r="B16" s="24"/>
      <c r="C16" s="17">
        <f t="shared" si="0"/>
        <v>9</v>
      </c>
      <c r="D16" s="175">
        <v>150000</v>
      </c>
      <c r="E16" s="73">
        <v>120000</v>
      </c>
      <c r="F16" s="25"/>
      <c r="G16" s="14"/>
    </row>
    <row r="17" spans="1:7" x14ac:dyDescent="0.25">
      <c r="A17" s="33"/>
      <c r="B17" s="24"/>
      <c r="C17" s="17">
        <f t="shared" si="0"/>
        <v>10</v>
      </c>
      <c r="D17" s="175">
        <v>300000</v>
      </c>
      <c r="E17" s="73">
        <v>250000</v>
      </c>
      <c r="F17" s="25"/>
      <c r="G17" s="14"/>
    </row>
    <row r="18" spans="1:7" x14ac:dyDescent="0.25">
      <c r="A18" s="33"/>
      <c r="B18" s="24"/>
      <c r="C18" s="36" t="s">
        <v>347</v>
      </c>
      <c r="D18" s="176">
        <f>AVERAGE(D8:D17)</f>
        <v>100000</v>
      </c>
      <c r="E18" s="177">
        <f>AVERAGE(E8:E17)</f>
        <v>92000</v>
      </c>
      <c r="F18" s="25"/>
      <c r="G18" s="14"/>
    </row>
    <row r="19" spans="1:7" ht="15" customHeight="1" x14ac:dyDescent="0.25">
      <c r="A19" s="33"/>
      <c r="B19" s="24"/>
      <c r="C19" s="24"/>
      <c r="D19" s="24"/>
      <c r="E19" s="24"/>
      <c r="F19" s="25"/>
      <c r="G19" s="14"/>
    </row>
    <row r="20" spans="1:7" x14ac:dyDescent="0.25">
      <c r="A20" s="23" t="s">
        <v>159</v>
      </c>
      <c r="B20" s="24"/>
      <c r="C20" s="24" t="s">
        <v>382</v>
      </c>
      <c r="D20" s="24"/>
      <c r="E20" s="24"/>
      <c r="F20" s="25"/>
      <c r="G20" s="14"/>
    </row>
    <row r="21" spans="1:7" ht="15.75" thickBot="1" x14ac:dyDescent="0.3">
      <c r="A21" s="41"/>
      <c r="B21" s="42"/>
      <c r="C21" s="42"/>
      <c r="D21" s="42"/>
      <c r="E21" s="42"/>
      <c r="F21" s="43"/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7:7" x14ac:dyDescent="0.25">
      <c r="G49" s="14"/>
    </row>
    <row r="50" spans="7:7" x14ac:dyDescent="0.25">
      <c r="G50" s="14"/>
    </row>
    <row r="51" spans="7:7" x14ac:dyDescent="0.25">
      <c r="G51" s="14"/>
    </row>
    <row r="52" spans="7:7" x14ac:dyDescent="0.25">
      <c r="G52" s="14"/>
    </row>
    <row r="53" spans="7:7" x14ac:dyDescent="0.25">
      <c r="G53" s="14"/>
    </row>
    <row r="54" spans="7:7" x14ac:dyDescent="0.25">
      <c r="G54" s="14"/>
    </row>
    <row r="55" spans="7:7" x14ac:dyDescent="0.25">
      <c r="G55" s="14"/>
    </row>
    <row r="56" spans="7:7" x14ac:dyDescent="0.25">
      <c r="G56" s="14"/>
    </row>
    <row r="57" spans="7:7" x14ac:dyDescent="0.25">
      <c r="G57" s="14"/>
    </row>
    <row r="58" spans="7:7" x14ac:dyDescent="0.25">
      <c r="G58" s="14"/>
    </row>
    <row r="59" spans="7:7" x14ac:dyDescent="0.25">
      <c r="G59" s="14"/>
    </row>
    <row r="187" spans="7:7" x14ac:dyDescent="0.25">
      <c r="G187" s="14"/>
    </row>
    <row r="188" spans="7:7" x14ac:dyDescent="0.25">
      <c r="G188" s="14"/>
    </row>
  </sheetData>
  <mergeCells count="1">
    <mergeCell ref="E1:F1"/>
  </mergeCells>
  <hyperlinks>
    <hyperlink ref="E1" location="TOC!A1" display="Return to TOC" xr:uid="{8AD6878C-501C-40BD-BE42-1010971F50C6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C32D-8A16-4551-9D55-D3E7B81176CE}">
  <sheetPr codeName="Sheet62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" customWidth="1"/>
    <col min="4" max="4" width="22.7109375" customWidth="1"/>
    <col min="5" max="5" width="9.42578125" customWidth="1"/>
    <col min="6" max="10" width="7.7109375" customWidth="1"/>
    <col min="11" max="11" width="9.140625" customWidth="1"/>
    <col min="12" max="12" width="2.7109375" customWidth="1"/>
    <col min="13" max="26" width="9.28515625" customWidth="1"/>
  </cols>
  <sheetData>
    <row r="1" spans="1:27" x14ac:dyDescent="0.25">
      <c r="A1" s="20" t="s">
        <v>135</v>
      </c>
      <c r="B1" s="21"/>
      <c r="C1" s="21" t="s">
        <v>125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27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138</v>
      </c>
      <c r="B3" s="24"/>
      <c r="C3" s="24" t="s">
        <v>383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139</v>
      </c>
      <c r="B5" s="24"/>
      <c r="C5" s="24" t="s">
        <v>384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186">
        <v>250000</v>
      </c>
      <c r="D6" s="119" t="s">
        <v>385</v>
      </c>
      <c r="E6" s="31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187">
        <v>750000</v>
      </c>
      <c r="D7" s="24" t="s">
        <v>386</v>
      </c>
      <c r="E7" s="3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33"/>
      <c r="B8" s="27"/>
      <c r="C8" s="187">
        <v>650000</v>
      </c>
      <c r="D8" s="24" t="s">
        <v>387</v>
      </c>
      <c r="E8" s="34"/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33"/>
      <c r="B9" s="27"/>
      <c r="C9" s="188">
        <v>490000</v>
      </c>
      <c r="D9" s="123" t="s">
        <v>388</v>
      </c>
      <c r="E9" s="35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189">
        <v>0.9</v>
      </c>
      <c r="B11" s="27"/>
      <c r="C11" s="24" t="str">
        <f>"The state/hazard group adjustment factor is "&amp;A11</f>
        <v>The state/hazard group adjustment factor is 0.9</v>
      </c>
      <c r="D11" s="24"/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7"/>
      <c r="C13" s="24" t="s">
        <v>389</v>
      </c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6"/>
      <c r="B14" s="27"/>
      <c r="C14" s="24"/>
      <c r="D14" s="24"/>
      <c r="E14" s="24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36" t="s">
        <v>390</v>
      </c>
      <c r="D15" s="61" t="s">
        <v>391</v>
      </c>
      <c r="E15" s="30" t="s">
        <v>392</v>
      </c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/>
      <c r="C16" s="17">
        <v>31</v>
      </c>
      <c r="D16" s="153" t="s">
        <v>393</v>
      </c>
      <c r="E16" s="111">
        <v>630000</v>
      </c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17">
        <v>30</v>
      </c>
      <c r="D17" s="153" t="s">
        <v>394</v>
      </c>
      <c r="E17" s="111">
        <v>720001</v>
      </c>
      <c r="F17" s="24"/>
      <c r="G17" s="24"/>
      <c r="H17" s="24"/>
      <c r="I17" s="24"/>
      <c r="J17" s="24"/>
      <c r="K17" s="28"/>
      <c r="L17" s="14"/>
      <c r="AA17" s="13"/>
    </row>
    <row r="18" spans="1:27" x14ac:dyDescent="0.25">
      <c r="A18" s="33"/>
      <c r="B18" s="24"/>
      <c r="C18" s="17">
        <v>29</v>
      </c>
      <c r="D18" s="153" t="s">
        <v>395</v>
      </c>
      <c r="E18" s="111">
        <v>830001</v>
      </c>
      <c r="F18" s="24"/>
      <c r="G18" s="24"/>
      <c r="H18" s="24"/>
      <c r="I18" s="24"/>
      <c r="J18" s="24"/>
      <c r="K18" s="28"/>
      <c r="L18" s="14"/>
      <c r="AA18" s="13"/>
    </row>
    <row r="19" spans="1:27" ht="15" customHeight="1" x14ac:dyDescent="0.25">
      <c r="A19" s="33"/>
      <c r="B19" s="24"/>
      <c r="C19" s="17">
        <v>28</v>
      </c>
      <c r="D19" s="153" t="s">
        <v>396</v>
      </c>
      <c r="E19" s="111">
        <v>990001</v>
      </c>
      <c r="F19" s="24"/>
      <c r="G19" s="24"/>
      <c r="H19" s="24"/>
      <c r="I19" s="24"/>
      <c r="J19" s="24"/>
      <c r="K19" s="28"/>
      <c r="L19" s="14"/>
      <c r="AA19" s="13"/>
    </row>
    <row r="20" spans="1:27" x14ac:dyDescent="0.25">
      <c r="A20" s="33"/>
      <c r="B20" s="24"/>
      <c r="C20" s="17">
        <v>27</v>
      </c>
      <c r="D20" s="153" t="s">
        <v>397</v>
      </c>
      <c r="E20" s="111">
        <v>1180001</v>
      </c>
      <c r="F20" s="24"/>
      <c r="G20" s="24"/>
      <c r="H20" s="24"/>
      <c r="I20" s="24"/>
      <c r="J20" s="24"/>
      <c r="K20" s="28"/>
      <c r="L20" s="14"/>
      <c r="AA20" s="13"/>
    </row>
    <row r="21" spans="1:27" x14ac:dyDescent="0.25">
      <c r="A21" s="33"/>
      <c r="B21" s="24"/>
      <c r="C21" s="18">
        <v>26</v>
      </c>
      <c r="D21" s="89" t="s">
        <v>398</v>
      </c>
      <c r="E21" s="111">
        <v>1415001</v>
      </c>
      <c r="F21" s="24"/>
      <c r="G21" s="24"/>
      <c r="H21" s="24"/>
      <c r="I21" s="24"/>
      <c r="J21" s="24"/>
      <c r="K21" s="28"/>
      <c r="L21" s="14"/>
      <c r="AA21" s="13"/>
    </row>
    <row r="22" spans="1:27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  <c r="AA22" s="13"/>
    </row>
    <row r="23" spans="1:27" ht="15" customHeight="1" x14ac:dyDescent="0.25">
      <c r="A23" s="33"/>
      <c r="B23" s="24"/>
      <c r="C23" s="24"/>
      <c r="D23" s="36" t="s">
        <v>399</v>
      </c>
      <c r="E23" s="47" t="s">
        <v>390</v>
      </c>
      <c r="F23" s="117"/>
      <c r="G23" s="117"/>
      <c r="H23" s="117"/>
      <c r="I23" s="117"/>
      <c r="J23" s="48"/>
      <c r="K23" s="28"/>
      <c r="L23" s="14"/>
      <c r="AA23" s="13"/>
    </row>
    <row r="24" spans="1:27" ht="15" customHeight="1" x14ac:dyDescent="0.25">
      <c r="A24" s="33"/>
      <c r="B24" s="24"/>
      <c r="C24" s="24"/>
      <c r="D24" s="36" t="s">
        <v>339</v>
      </c>
      <c r="E24" s="149">
        <v>31</v>
      </c>
      <c r="F24" s="36">
        <v>30</v>
      </c>
      <c r="G24" s="96">
        <v>29</v>
      </c>
      <c r="H24" s="36">
        <v>28</v>
      </c>
      <c r="I24" s="96">
        <v>27</v>
      </c>
      <c r="J24" s="36">
        <v>26</v>
      </c>
      <c r="K24" s="28"/>
      <c r="L24" s="14"/>
      <c r="AA24" s="13"/>
    </row>
    <row r="25" spans="1:27" ht="15" customHeight="1" x14ac:dyDescent="0.25">
      <c r="A25" s="33"/>
      <c r="B25" s="24"/>
      <c r="C25" s="24"/>
      <c r="D25" s="17">
        <v>0.75</v>
      </c>
      <c r="E25" s="181">
        <v>0.41499999999999998</v>
      </c>
      <c r="F25" s="182">
        <v>0.40689999999999998</v>
      </c>
      <c r="G25" s="107">
        <v>0.39889999999999998</v>
      </c>
      <c r="H25" s="182">
        <v>0.3911</v>
      </c>
      <c r="I25" s="107">
        <v>0.38329999999999997</v>
      </c>
      <c r="J25" s="182">
        <v>0.3755</v>
      </c>
      <c r="K25" s="28"/>
      <c r="L25" s="14"/>
      <c r="AA25" s="13"/>
    </row>
    <row r="26" spans="1:27" ht="15" customHeight="1" x14ac:dyDescent="0.25">
      <c r="A26" s="33"/>
      <c r="B26" s="24"/>
      <c r="C26" s="24"/>
      <c r="D26" s="17">
        <v>0.81</v>
      </c>
      <c r="E26" s="181">
        <v>0.38640000000000002</v>
      </c>
      <c r="F26" s="182">
        <v>0.37769999999999998</v>
      </c>
      <c r="G26" s="107">
        <v>0.36899999999999999</v>
      </c>
      <c r="H26" s="182">
        <v>0.36049999999999999</v>
      </c>
      <c r="I26" s="107">
        <v>0.35210000000000002</v>
      </c>
      <c r="J26" s="182">
        <v>0.34360000000000002</v>
      </c>
      <c r="K26" s="28"/>
      <c r="L26" s="14"/>
      <c r="AA26" s="13"/>
    </row>
    <row r="27" spans="1:27" ht="15" customHeight="1" x14ac:dyDescent="0.25">
      <c r="A27" s="33"/>
      <c r="B27" s="24"/>
      <c r="C27" s="24"/>
      <c r="D27" s="17">
        <v>1.07</v>
      </c>
      <c r="E27" s="181">
        <v>0.28670000000000001</v>
      </c>
      <c r="F27" s="182">
        <v>0.27639999999999998</v>
      </c>
      <c r="G27" s="107">
        <v>0.2661</v>
      </c>
      <c r="H27" s="182">
        <v>0.25569999999999998</v>
      </c>
      <c r="I27" s="107">
        <v>0.24529999999999999</v>
      </c>
      <c r="J27" s="182">
        <v>0.2349</v>
      </c>
      <c r="K27" s="28"/>
      <c r="L27" s="14"/>
      <c r="AA27" s="13"/>
    </row>
    <row r="28" spans="1:27" ht="15" customHeight="1" x14ac:dyDescent="0.25">
      <c r="A28" s="33"/>
      <c r="B28" s="24"/>
      <c r="C28" s="24"/>
      <c r="D28" s="17">
        <v>1.1499999999999999</v>
      </c>
      <c r="E28" s="181">
        <v>0.26279999999999998</v>
      </c>
      <c r="F28" s="182">
        <v>0.25219999999999998</v>
      </c>
      <c r="G28" s="107">
        <v>0.2417</v>
      </c>
      <c r="H28" s="182">
        <v>0.23100000000000001</v>
      </c>
      <c r="I28" s="107">
        <v>0.2203</v>
      </c>
      <c r="J28" s="182">
        <v>0.20960000000000001</v>
      </c>
      <c r="K28" s="28"/>
      <c r="L28" s="14"/>
      <c r="AA28" s="13"/>
    </row>
    <row r="29" spans="1:27" x14ac:dyDescent="0.25">
      <c r="A29" s="33"/>
      <c r="B29" s="24"/>
      <c r="C29" s="24"/>
      <c r="D29" s="18">
        <v>1.53</v>
      </c>
      <c r="E29" s="183">
        <v>0.1797</v>
      </c>
      <c r="F29" s="184">
        <v>0.16900000000000001</v>
      </c>
      <c r="G29" s="185">
        <v>0.1583</v>
      </c>
      <c r="H29" s="184">
        <v>0.14760000000000001</v>
      </c>
      <c r="I29" s="185">
        <v>0.13689999999999999</v>
      </c>
      <c r="J29" s="184">
        <v>0.12609999999999999</v>
      </c>
      <c r="K29" s="28"/>
      <c r="L29" s="14"/>
      <c r="AA29" s="13"/>
    </row>
    <row r="30" spans="1:27" x14ac:dyDescent="0.25">
      <c r="A30" s="33"/>
      <c r="B30" s="24"/>
      <c r="C30" s="24"/>
      <c r="D30" s="24"/>
      <c r="E30" s="24"/>
      <c r="F30" s="24"/>
      <c r="G30" s="24"/>
      <c r="H30" s="24"/>
      <c r="I30" s="24"/>
      <c r="J30" s="24"/>
      <c r="K30" s="28"/>
      <c r="L30" s="14"/>
      <c r="AA30" s="13"/>
    </row>
    <row r="31" spans="1:27" x14ac:dyDescent="0.25">
      <c r="A31" s="23" t="s">
        <v>159</v>
      </c>
      <c r="B31" s="24"/>
      <c r="C31" s="24" t="s">
        <v>400</v>
      </c>
      <c r="D31" s="24"/>
      <c r="E31" s="24"/>
      <c r="F31" s="24"/>
      <c r="G31" s="24"/>
      <c r="H31" s="24"/>
      <c r="I31" s="24"/>
      <c r="J31" s="24"/>
      <c r="K31" s="28"/>
      <c r="L31" s="14"/>
      <c r="AA31" s="13"/>
    </row>
    <row r="32" spans="1:27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58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:27" x14ac:dyDescent="0.25">
      <c r="L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27" x14ac:dyDescent="0.25">
      <c r="L54" s="14"/>
    </row>
    <row r="55" spans="1:27" x14ac:dyDescent="0.25">
      <c r="L55" s="14"/>
    </row>
    <row r="56" spans="1:27" x14ac:dyDescent="0.25">
      <c r="L56" s="14"/>
    </row>
    <row r="57" spans="1:27" x14ac:dyDescent="0.25">
      <c r="L57" s="14"/>
    </row>
    <row r="58" spans="1:27" x14ac:dyDescent="0.25">
      <c r="L58" s="14"/>
    </row>
    <row r="59" spans="1:27" x14ac:dyDescent="0.25">
      <c r="L59" s="14"/>
    </row>
    <row r="60" spans="1:27" x14ac:dyDescent="0.25">
      <c r="L60" s="14"/>
    </row>
    <row r="61" spans="1:27" x14ac:dyDescent="0.25">
      <c r="L61" s="14"/>
    </row>
    <row r="62" spans="1:27" x14ac:dyDescent="0.25">
      <c r="L62" s="14"/>
    </row>
    <row r="63" spans="1:27" x14ac:dyDescent="0.25">
      <c r="L63" s="14"/>
    </row>
    <row r="64" spans="1:27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E6D55A3B-9397-4453-9421-311EFC4E1568}"/>
  </hyperlinks>
  <pageMargins left="0.7" right="0.7" top="0.75" bottom="0.75" header="0.3" footer="0.3"/>
  <pageSetup paperSize="9" orientation="portrait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014A-4E42-4929-AF9F-6EC17D339269}">
  <sheetPr codeName="Sheet43"/>
  <dimension ref="A1:K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7109375" customWidth="1"/>
    <col min="4" max="4" width="8.28515625" bestFit="1" customWidth="1"/>
    <col min="5" max="5" width="9.85546875" bestFit="1" customWidth="1"/>
    <col min="6" max="6" width="8" bestFit="1" customWidth="1"/>
    <col min="7" max="7" width="12.5703125" bestFit="1" customWidth="1"/>
    <col min="8" max="8" width="12" customWidth="1"/>
    <col min="9" max="10" width="9.140625" customWidth="1"/>
    <col min="11" max="11" width="2.7109375" customWidth="1"/>
    <col min="12" max="27" width="9.28515625" customWidth="1"/>
  </cols>
  <sheetData>
    <row r="1" spans="1:11" x14ac:dyDescent="0.25">
      <c r="A1" s="20" t="s">
        <v>135</v>
      </c>
      <c r="B1" s="21"/>
      <c r="C1" s="21" t="s">
        <v>126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11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138</v>
      </c>
      <c r="B3" s="24"/>
      <c r="C3" s="24" t="s">
        <v>401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</row>
    <row r="5" spans="1:11" ht="15" customHeight="1" x14ac:dyDescent="0.25">
      <c r="A5" s="29" t="s">
        <v>139</v>
      </c>
      <c r="B5" s="24"/>
      <c r="C5" s="24" t="s">
        <v>404</v>
      </c>
      <c r="D5" s="24"/>
      <c r="E5" s="24"/>
      <c r="F5" s="24"/>
      <c r="G5" s="24"/>
      <c r="H5" s="24"/>
      <c r="I5" s="24"/>
      <c r="J5" s="25"/>
      <c r="K5" s="14"/>
    </row>
    <row r="6" spans="1:11" x14ac:dyDescent="0.25">
      <c r="A6" s="33"/>
      <c r="B6" s="24"/>
      <c r="C6" s="24"/>
      <c r="D6" s="24"/>
      <c r="E6" s="24"/>
      <c r="F6" s="24"/>
      <c r="G6" s="24"/>
      <c r="H6" s="24"/>
      <c r="I6" s="24"/>
      <c r="J6" s="25"/>
      <c r="K6" s="14"/>
    </row>
    <row r="7" spans="1:11" ht="15" customHeight="1" x14ac:dyDescent="0.35">
      <c r="A7" s="33"/>
      <c r="B7" s="24"/>
      <c r="C7" s="36" t="s">
        <v>405</v>
      </c>
      <c r="D7" s="96" t="s">
        <v>406</v>
      </c>
      <c r="E7" s="96" t="s">
        <v>407</v>
      </c>
      <c r="F7" s="96" t="s">
        <v>408</v>
      </c>
      <c r="G7" s="96" t="s">
        <v>402</v>
      </c>
      <c r="H7" s="160"/>
      <c r="I7" s="61" t="s">
        <v>403</v>
      </c>
      <c r="J7" s="25"/>
      <c r="K7" s="14"/>
    </row>
    <row r="8" spans="1:11" ht="15" customHeight="1" x14ac:dyDescent="0.25">
      <c r="A8" s="29"/>
      <c r="B8" s="27"/>
      <c r="C8" s="17" t="s">
        <v>409</v>
      </c>
      <c r="D8" s="86">
        <v>100</v>
      </c>
      <c r="E8" s="97">
        <v>6000</v>
      </c>
      <c r="F8" s="192">
        <f>E8/D8</f>
        <v>60</v>
      </c>
      <c r="G8" s="193">
        <f>SUM($D$8:D8)/$D$15</f>
        <v>0.1</v>
      </c>
      <c r="H8" s="86">
        <f>E8/$D$15+SUM(D9:D14)*100/D15</f>
        <v>96</v>
      </c>
      <c r="I8" s="194">
        <f>($F$15-H8)/(1-G8)</f>
        <v>1195.5555555555554</v>
      </c>
      <c r="J8" s="25"/>
      <c r="K8" s="14"/>
    </row>
    <row r="9" spans="1:11" x14ac:dyDescent="0.25">
      <c r="A9" s="29"/>
      <c r="B9" s="27"/>
      <c r="C9" s="17" t="s">
        <v>410</v>
      </c>
      <c r="D9" s="86">
        <v>300</v>
      </c>
      <c r="E9" s="97">
        <v>95000</v>
      </c>
      <c r="F9" s="192">
        <f t="shared" ref="F9:F15" si="0">E9/D9</f>
        <v>316.66666666666669</v>
      </c>
      <c r="G9" s="193">
        <f>SUM($D$8:D9)/$D$15</f>
        <v>0.4</v>
      </c>
      <c r="H9" s="86" t="s">
        <v>325</v>
      </c>
      <c r="I9" s="153" t="s">
        <v>325</v>
      </c>
      <c r="J9" s="25"/>
      <c r="K9" s="14"/>
    </row>
    <row r="10" spans="1:11" x14ac:dyDescent="0.25">
      <c r="A10" s="26"/>
      <c r="B10" s="27"/>
      <c r="C10" s="17" t="s">
        <v>411</v>
      </c>
      <c r="D10" s="86">
        <v>240</v>
      </c>
      <c r="E10" s="97">
        <v>145000</v>
      </c>
      <c r="F10" s="192">
        <f t="shared" si="0"/>
        <v>604.16666666666663</v>
      </c>
      <c r="G10" s="193">
        <f>SUM($D$8:D10)/$D$15</f>
        <v>0.64</v>
      </c>
      <c r="H10" s="86">
        <f>SUM(E8:E10)/D15+SUM(D11:D14)*1000/D15</f>
        <v>606</v>
      </c>
      <c r="I10" s="194">
        <f>($F$15-H10)/(1-G10)</f>
        <v>1572.2222222222222</v>
      </c>
      <c r="J10" s="25"/>
      <c r="K10" s="14"/>
    </row>
    <row r="11" spans="1:11" x14ac:dyDescent="0.25">
      <c r="A11" s="26"/>
      <c r="B11" s="27"/>
      <c r="C11" s="17" t="s">
        <v>412</v>
      </c>
      <c r="D11" s="86">
        <v>185</v>
      </c>
      <c r="E11" s="97">
        <v>260000</v>
      </c>
      <c r="F11" s="192">
        <f t="shared" si="0"/>
        <v>1405.4054054054054</v>
      </c>
      <c r="G11" s="193" t="s">
        <v>325</v>
      </c>
      <c r="H11" s="86" t="s">
        <v>325</v>
      </c>
      <c r="I11" s="153" t="s">
        <v>325</v>
      </c>
      <c r="J11" s="25"/>
      <c r="K11" s="14"/>
    </row>
    <row r="12" spans="1:11" x14ac:dyDescent="0.25">
      <c r="A12" s="26"/>
      <c r="B12" s="27"/>
      <c r="C12" s="17" t="s">
        <v>413</v>
      </c>
      <c r="D12" s="86">
        <v>140</v>
      </c>
      <c r="E12" s="97">
        <v>450000</v>
      </c>
      <c r="F12" s="192">
        <f t="shared" si="0"/>
        <v>3214.2857142857142</v>
      </c>
      <c r="G12" s="193">
        <f>SUM($D$8:D12)/$D$15</f>
        <v>0.96499999999999997</v>
      </c>
      <c r="H12" s="86">
        <f>SUM(E8:E12)/D15+SUM(D13:D14)*4000/D15</f>
        <v>1096</v>
      </c>
      <c r="I12" s="194">
        <f>($F$15-H12)/(1-G12)</f>
        <v>2171.4285714285693</v>
      </c>
      <c r="J12" s="25"/>
      <c r="K12" s="14"/>
    </row>
    <row r="13" spans="1:11" x14ac:dyDescent="0.25">
      <c r="A13" s="26"/>
      <c r="B13" s="27"/>
      <c r="C13" s="17" t="s">
        <v>414</v>
      </c>
      <c r="D13" s="86">
        <v>15</v>
      </c>
      <c r="E13" s="97">
        <v>66000</v>
      </c>
      <c r="F13" s="192">
        <f t="shared" si="0"/>
        <v>4400</v>
      </c>
      <c r="G13" s="193" t="s">
        <v>325</v>
      </c>
      <c r="H13" s="86" t="s">
        <v>325</v>
      </c>
      <c r="I13" s="153" t="s">
        <v>325</v>
      </c>
      <c r="J13" s="25"/>
      <c r="K13" s="14"/>
    </row>
    <row r="14" spans="1:11" x14ac:dyDescent="0.25">
      <c r="A14" s="26"/>
      <c r="B14" s="27"/>
      <c r="C14" s="18" t="s">
        <v>415</v>
      </c>
      <c r="D14" s="145">
        <v>20</v>
      </c>
      <c r="E14" s="98">
        <v>150000</v>
      </c>
      <c r="F14" s="190">
        <f t="shared" si="0"/>
        <v>7500</v>
      </c>
      <c r="G14" s="191">
        <f>SUM($D$8:D14)/$D$15</f>
        <v>1</v>
      </c>
      <c r="H14" s="145">
        <f>SUM(E8:E14)/D15</f>
        <v>1172</v>
      </c>
      <c r="I14" s="89" t="s">
        <v>207</v>
      </c>
      <c r="J14" s="25"/>
      <c r="K14" s="14"/>
    </row>
    <row r="15" spans="1:11" x14ac:dyDescent="0.25">
      <c r="A15" s="33"/>
      <c r="B15" s="24"/>
      <c r="C15" s="18" t="s">
        <v>216</v>
      </c>
      <c r="D15" s="145">
        <f>SUM(D8:D14)</f>
        <v>1000</v>
      </c>
      <c r="E15" s="98">
        <f>SUM(E8:E14)</f>
        <v>1172000</v>
      </c>
      <c r="F15" s="190">
        <f t="shared" si="0"/>
        <v>1172</v>
      </c>
      <c r="G15" s="145"/>
      <c r="H15" s="145"/>
      <c r="I15" s="89"/>
      <c r="J15" s="25"/>
      <c r="K15" s="14"/>
    </row>
    <row r="16" spans="1:11" x14ac:dyDescent="0.25">
      <c r="A16" s="33"/>
      <c r="B16" s="24"/>
      <c r="C16" s="86"/>
      <c r="D16" s="86"/>
      <c r="E16" s="86"/>
      <c r="F16" s="86"/>
      <c r="G16" s="24"/>
      <c r="H16" s="24"/>
      <c r="I16" s="24"/>
      <c r="J16" s="25"/>
      <c r="K16" s="14"/>
    </row>
    <row r="17" spans="1:11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5"/>
      <c r="K17" s="14"/>
    </row>
    <row r="18" spans="1:11" x14ac:dyDescent="0.25">
      <c r="A18" s="23" t="s">
        <v>159</v>
      </c>
      <c r="B18" s="24" t="s">
        <v>160</v>
      </c>
      <c r="C18" s="57" t="s">
        <v>416</v>
      </c>
      <c r="D18" s="24"/>
      <c r="E18" s="24"/>
      <c r="F18" s="24"/>
      <c r="G18" s="24"/>
      <c r="H18" s="24"/>
      <c r="I18" s="24"/>
      <c r="J18" s="25"/>
      <c r="K18" s="14"/>
    </row>
    <row r="19" spans="1:11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5"/>
      <c r="K19" s="14"/>
    </row>
    <row r="20" spans="1:11" x14ac:dyDescent="0.25">
      <c r="A20" s="33"/>
      <c r="B20" s="24" t="s">
        <v>164</v>
      </c>
      <c r="C20" s="24" t="s">
        <v>417</v>
      </c>
      <c r="D20" s="24"/>
      <c r="E20" s="24"/>
      <c r="F20" s="24"/>
      <c r="G20" s="24"/>
      <c r="H20" s="24"/>
      <c r="I20" s="24"/>
      <c r="J20" s="25"/>
      <c r="K20" s="14"/>
    </row>
    <row r="21" spans="1:11" ht="15.75" thickBot="1" x14ac:dyDescent="0.3">
      <c r="A21" s="41"/>
      <c r="B21" s="42"/>
      <c r="C21" s="42"/>
      <c r="D21" s="42"/>
      <c r="E21" s="42"/>
      <c r="F21" s="42"/>
      <c r="G21" s="42"/>
      <c r="H21" s="42"/>
      <c r="I21" s="42"/>
      <c r="J21" s="43"/>
      <c r="K21" s="14"/>
    </row>
    <row r="22" spans="1:11" x14ac:dyDescent="0.25">
      <c r="K22" s="14"/>
    </row>
    <row r="23" spans="1:11" ht="15" customHeight="1" x14ac:dyDescent="0.25">
      <c r="K23" s="14"/>
    </row>
    <row r="24" spans="1:11" ht="15" customHeight="1" x14ac:dyDescent="0.25">
      <c r="K24" s="14"/>
    </row>
    <row r="25" spans="1:11" ht="15" customHeight="1" x14ac:dyDescent="0.25">
      <c r="K25" s="14"/>
    </row>
    <row r="26" spans="1:11" ht="15" customHeight="1" x14ac:dyDescent="0.25">
      <c r="K26" s="14"/>
    </row>
    <row r="27" spans="1:11" ht="15" customHeight="1" x14ac:dyDescent="0.25">
      <c r="K27" s="14"/>
    </row>
    <row r="28" spans="1:11" ht="15" customHeight="1" x14ac:dyDescent="0.25">
      <c r="K28" s="14"/>
    </row>
    <row r="29" spans="1:11" x14ac:dyDescent="0.25">
      <c r="K29" s="14"/>
    </row>
    <row r="30" spans="1:11" x14ac:dyDescent="0.25">
      <c r="K30" s="14"/>
    </row>
    <row r="31" spans="1:11" x14ac:dyDescent="0.25">
      <c r="K31" s="14"/>
    </row>
    <row r="32" spans="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A39" s="13"/>
      <c r="B39" s="13"/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</sheetData>
  <mergeCells count="1">
    <mergeCell ref="I1:J1"/>
  </mergeCells>
  <hyperlinks>
    <hyperlink ref="I1" location="TOC!A1" display="Return to TOC" xr:uid="{EB6D5AFF-43CE-49B3-9B57-A21046BE96CD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4072-C258-4544-ABB4-FABEEB917C62}">
  <sheetPr codeName="Sheet44"/>
  <dimension ref="A1:J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0.28515625" customWidth="1"/>
    <col min="4" max="4" width="32.7109375" customWidth="1"/>
    <col min="5" max="5" width="11.140625" customWidth="1"/>
    <col min="6" max="6" width="17.28515625" customWidth="1"/>
    <col min="7" max="7" width="12.5703125" bestFit="1" customWidth="1"/>
    <col min="9" max="9" width="9.140625" customWidth="1"/>
    <col min="10" max="10" width="2.7109375" customWidth="1"/>
    <col min="11" max="29" width="9.28515625" customWidth="1"/>
  </cols>
  <sheetData>
    <row r="1" spans="1:10" x14ac:dyDescent="0.25">
      <c r="A1" s="20" t="s">
        <v>135</v>
      </c>
      <c r="B1" s="21"/>
      <c r="C1" s="21" t="s">
        <v>127</v>
      </c>
      <c r="D1" s="22"/>
      <c r="E1" s="21"/>
      <c r="F1" s="21"/>
      <c r="G1" s="21"/>
      <c r="H1" s="317" t="s">
        <v>169</v>
      </c>
      <c r="I1" s="318"/>
      <c r="J1" s="10"/>
    </row>
    <row r="2" spans="1:10" x14ac:dyDescent="0.25">
      <c r="A2" s="23" t="s">
        <v>136</v>
      </c>
      <c r="B2" s="24"/>
      <c r="C2" s="24" t="s">
        <v>418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138</v>
      </c>
      <c r="B3" s="24"/>
      <c r="C3" s="24" t="s">
        <v>419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139</v>
      </c>
      <c r="B5" s="24"/>
      <c r="C5" s="24" t="s">
        <v>420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171">
        <v>400</v>
      </c>
      <c r="C6" s="173" t="s">
        <v>421</v>
      </c>
      <c r="D6" s="57">
        <v>7</v>
      </c>
      <c r="E6" s="24"/>
      <c r="F6" s="24"/>
      <c r="G6" s="24"/>
      <c r="H6" s="24"/>
      <c r="I6" s="25"/>
      <c r="J6" s="14"/>
    </row>
    <row r="7" spans="1:10" ht="15" customHeight="1" x14ac:dyDescent="0.25">
      <c r="A7" s="33"/>
      <c r="B7" s="199">
        <v>0.2</v>
      </c>
      <c r="C7" s="173" t="s">
        <v>422</v>
      </c>
      <c r="D7" s="57">
        <v>2.4</v>
      </c>
      <c r="E7" s="24"/>
      <c r="F7" s="24"/>
      <c r="G7" s="24"/>
      <c r="H7" s="24"/>
      <c r="I7" s="25"/>
      <c r="J7" s="14"/>
    </row>
    <row r="8" spans="1:10" ht="15" customHeight="1" x14ac:dyDescent="0.25">
      <c r="A8" s="29"/>
      <c r="B8" s="27"/>
      <c r="C8" s="24"/>
      <c r="D8" s="24"/>
      <c r="E8" s="24"/>
      <c r="F8" s="24"/>
      <c r="G8" s="24"/>
      <c r="H8" s="24"/>
      <c r="I8" s="25"/>
      <c r="J8" s="14"/>
    </row>
    <row r="9" spans="1:10" x14ac:dyDescent="0.25">
      <c r="A9" s="29"/>
      <c r="B9" s="27"/>
      <c r="C9" s="24" t="s">
        <v>423</v>
      </c>
      <c r="D9" s="24"/>
      <c r="E9" s="24"/>
      <c r="F9" s="24"/>
      <c r="G9" s="24"/>
      <c r="H9" s="24"/>
      <c r="I9" s="25"/>
      <c r="J9" s="14"/>
    </row>
    <row r="10" spans="1:10" x14ac:dyDescent="0.25">
      <c r="A10" s="26"/>
      <c r="B10" s="27"/>
      <c r="C10" s="97">
        <v>2200</v>
      </c>
      <c r="D10" s="24" t="s">
        <v>424</v>
      </c>
      <c r="E10" s="24"/>
      <c r="F10" s="24"/>
      <c r="G10" s="24"/>
      <c r="H10" s="24"/>
      <c r="I10" s="25"/>
      <c r="J10" s="14"/>
    </row>
    <row r="11" spans="1:10" x14ac:dyDescent="0.25">
      <c r="A11" s="26"/>
      <c r="B11" s="27"/>
      <c r="C11" s="24"/>
      <c r="D11" s="24"/>
      <c r="E11" s="24"/>
      <c r="F11" s="24"/>
      <c r="G11" s="24"/>
      <c r="H11" s="24"/>
      <c r="I11" s="25"/>
      <c r="J11" s="14"/>
    </row>
    <row r="12" spans="1:10" x14ac:dyDescent="0.25">
      <c r="A12" s="26"/>
      <c r="B12" s="27"/>
      <c r="C12" s="86">
        <v>5.0000000000000001E-4</v>
      </c>
      <c r="D12" s="24" t="s">
        <v>425</v>
      </c>
      <c r="E12" s="24"/>
      <c r="F12" s="24"/>
      <c r="G12" s="24"/>
      <c r="H12" s="24"/>
      <c r="I12" s="25"/>
      <c r="J12" s="14"/>
    </row>
    <row r="13" spans="1:10" x14ac:dyDescent="0.25">
      <c r="A13" s="26"/>
      <c r="B13" s="27"/>
      <c r="C13" s="24"/>
      <c r="D13" s="24"/>
      <c r="E13" s="24"/>
      <c r="F13" s="24"/>
      <c r="G13" s="24"/>
      <c r="H13" s="24"/>
      <c r="I13" s="25"/>
      <c r="J13" s="14"/>
    </row>
    <row r="14" spans="1:10" x14ac:dyDescent="0.25">
      <c r="A14" s="26"/>
      <c r="B14" s="27"/>
      <c r="C14" s="195">
        <v>0.35</v>
      </c>
      <c r="D14" s="24" t="s">
        <v>426</v>
      </c>
      <c r="E14" s="24"/>
      <c r="F14" s="24"/>
      <c r="G14" s="24"/>
      <c r="H14" s="24"/>
      <c r="I14" s="25"/>
      <c r="J14" s="14"/>
    </row>
    <row r="15" spans="1:10" x14ac:dyDescent="0.25">
      <c r="A15" s="33"/>
      <c r="B15" s="24"/>
      <c r="C15" s="24"/>
      <c r="D15" s="24"/>
      <c r="E15" s="24"/>
      <c r="F15" s="24"/>
      <c r="G15" s="24"/>
      <c r="H15" s="24"/>
      <c r="I15" s="25"/>
      <c r="J15" s="14"/>
    </row>
    <row r="16" spans="1:10" x14ac:dyDescent="0.25">
      <c r="A16" s="33"/>
      <c r="B16" s="24"/>
      <c r="C16" s="97">
        <v>100000</v>
      </c>
      <c r="D16" s="24" t="s">
        <v>427</v>
      </c>
      <c r="E16" s="24"/>
      <c r="F16" s="24"/>
      <c r="G16" s="24"/>
      <c r="H16" s="24"/>
      <c r="I16" s="25"/>
      <c r="J16" s="14"/>
    </row>
    <row r="17" spans="1:10" x14ac:dyDescent="0.25">
      <c r="A17" s="33"/>
      <c r="B17" s="24"/>
      <c r="C17" s="24"/>
      <c r="D17" s="24"/>
      <c r="E17" s="24"/>
      <c r="F17" s="24"/>
      <c r="G17" s="24"/>
      <c r="H17" s="24"/>
      <c r="I17" s="25"/>
      <c r="J17" s="14"/>
    </row>
    <row r="18" spans="1:10" x14ac:dyDescent="0.25">
      <c r="A18" s="33"/>
      <c r="B18" s="24"/>
      <c r="C18" s="36" t="s">
        <v>428</v>
      </c>
      <c r="D18" s="61" t="s">
        <v>429</v>
      </c>
      <c r="E18" s="24"/>
      <c r="F18" s="24"/>
      <c r="G18" s="24"/>
      <c r="H18" s="24"/>
      <c r="I18" s="25"/>
      <c r="J18" s="14"/>
    </row>
    <row r="19" spans="1:10" ht="15" customHeight="1" x14ac:dyDescent="0.25">
      <c r="A19" s="33"/>
      <c r="B19" s="24"/>
      <c r="C19" s="71">
        <f>C16</f>
        <v>100000</v>
      </c>
      <c r="D19" s="197">
        <f>ROUND(EXP($D$6+$D$7^2/2)*_xlfn.NORM.DIST((LN(C19)-$D$6-$D$7^2)/$D$7,0,1,TRUE)+C19*_xlfn.NORM.DIST((-LN(C19)+$D$6)/$D$7,0,1,TRUE),2)</f>
        <v>8896.0400000000009</v>
      </c>
      <c r="E19" s="24"/>
      <c r="F19" s="24"/>
      <c r="G19" s="24"/>
      <c r="H19" s="24"/>
      <c r="I19" s="25"/>
      <c r="J19" s="14"/>
    </row>
    <row r="20" spans="1:10" x14ac:dyDescent="0.25">
      <c r="A20" s="33"/>
      <c r="B20" s="24"/>
      <c r="C20" s="74">
        <v>1000000</v>
      </c>
      <c r="D20" s="198">
        <f>ROUND(EXP($D$6+$D$7^2/2)*_xlfn.NORM.DIST((LN(C20)-$D$6-$D$7^2)/$D$7,0,1,TRUE)+C20*_xlfn.NORM.DIST((-LN(C20)+$D$6)/$D$7,0,1,TRUE),2)</f>
        <v>15345.22</v>
      </c>
      <c r="E20" s="24"/>
      <c r="F20" s="24"/>
      <c r="G20" s="24"/>
      <c r="H20" s="24"/>
      <c r="I20" s="25"/>
      <c r="J20" s="14"/>
    </row>
    <row r="21" spans="1:10" x14ac:dyDescent="0.25">
      <c r="A21" s="33"/>
      <c r="B21" s="24"/>
      <c r="C21" s="24"/>
      <c r="D21" s="24"/>
      <c r="E21" s="24"/>
      <c r="F21" s="24"/>
      <c r="G21" s="24"/>
      <c r="H21" s="24"/>
      <c r="I21" s="25"/>
      <c r="J21" s="14"/>
    </row>
    <row r="22" spans="1:10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</row>
    <row r="23" spans="1:10" ht="15" customHeight="1" x14ac:dyDescent="0.25">
      <c r="A23" s="23" t="s">
        <v>159</v>
      </c>
      <c r="B23" s="24" t="s">
        <v>160</v>
      </c>
      <c r="C23" s="24" t="str">
        <f>"Calculate the increased limit factor for a policy limit of "&amp;TEXT(C20,"$0,000")</f>
        <v>Calculate the increased limit factor for a policy limit of $1,000,000</v>
      </c>
      <c r="D23" s="24"/>
      <c r="E23" s="24"/>
      <c r="F23" s="24"/>
      <c r="G23" s="24"/>
      <c r="H23" s="24"/>
      <c r="I23" s="25"/>
      <c r="J23" s="14"/>
    </row>
    <row r="24" spans="1:10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5"/>
      <c r="J24" s="14"/>
    </row>
    <row r="25" spans="1:10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5"/>
      <c r="J25" s="14"/>
    </row>
    <row r="26" spans="1:10" ht="15" customHeight="1" x14ac:dyDescent="0.25">
      <c r="A26" s="33"/>
      <c r="B26" s="24" t="s">
        <v>164</v>
      </c>
      <c r="C26" s="24" t="str">
        <f>"For a policy with "&amp;B6 &amp;" exposures, calculate the premium at the"</f>
        <v>For a policy with 400 exposures, calculate the premium at the</v>
      </c>
      <c r="D26" s="24"/>
      <c r="E26" s="24"/>
      <c r="F26" s="24"/>
      <c r="G26" s="24"/>
      <c r="H26" s="24"/>
      <c r="I26" s="25"/>
      <c r="J26" s="14"/>
    </row>
    <row r="27" spans="1:10" ht="15" customHeight="1" x14ac:dyDescent="0.25">
      <c r="A27" s="33"/>
      <c r="B27" s="24" t="s">
        <v>162</v>
      </c>
      <c r="C27" s="24" t="s">
        <v>430</v>
      </c>
      <c r="D27" s="24"/>
      <c r="E27" s="24"/>
      <c r="F27" s="24"/>
      <c r="G27" s="24"/>
      <c r="H27" s="24"/>
      <c r="I27" s="25"/>
      <c r="J27" s="14"/>
    </row>
    <row r="28" spans="1:10" ht="15" customHeight="1" x14ac:dyDescent="0.25">
      <c r="A28" s="33"/>
      <c r="B28" s="24" t="s">
        <v>163</v>
      </c>
      <c r="C28" s="24" t="str">
        <f>TEXT(C20,"$0,000") &amp;" limit."</f>
        <v>$1,000,000 limit.</v>
      </c>
      <c r="D28" s="24"/>
      <c r="E28" s="24"/>
      <c r="F28" s="24"/>
      <c r="G28" s="24"/>
      <c r="H28" s="24"/>
      <c r="I28" s="25"/>
      <c r="J28" s="14"/>
    </row>
    <row r="29" spans="1:10" x14ac:dyDescent="0.25">
      <c r="A29" s="33"/>
      <c r="B29" s="24"/>
      <c r="C29" s="24"/>
      <c r="D29" s="24"/>
      <c r="E29" s="24"/>
      <c r="F29" s="24"/>
      <c r="G29" s="24"/>
      <c r="H29" s="24"/>
      <c r="I29" s="25"/>
      <c r="J29" s="14"/>
    </row>
    <row r="30" spans="1:10" x14ac:dyDescent="0.25">
      <c r="A30" s="33"/>
      <c r="B30" s="24"/>
      <c r="C30" s="24"/>
      <c r="D30" s="24"/>
      <c r="E30" s="24"/>
      <c r="F30" s="24"/>
      <c r="G30" s="24"/>
      <c r="H30" s="24"/>
      <c r="I30" s="25"/>
      <c r="J30" s="14"/>
    </row>
    <row r="31" spans="1:10" x14ac:dyDescent="0.25">
      <c r="A31" s="33"/>
      <c r="B31" s="24" t="s">
        <v>360</v>
      </c>
      <c r="C31" s="24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24"/>
      <c r="E31" s="24"/>
      <c r="F31" s="24"/>
      <c r="G31" s="24"/>
      <c r="H31" s="24"/>
      <c r="I31" s="25"/>
      <c r="J31" s="14"/>
    </row>
    <row r="32" spans="1:10" x14ac:dyDescent="0.25">
      <c r="A32" s="33"/>
      <c r="B32" s="24" t="s">
        <v>162</v>
      </c>
      <c r="C32" s="24" t="str">
        <f>"The ILF for a policy with "&amp; TEXT(C20,"$0,000") &amp;" limit."</f>
        <v>The ILF for a policy with $1,000,000 limit.</v>
      </c>
      <c r="D32" s="24"/>
      <c r="E32" s="24"/>
      <c r="F32" s="24"/>
      <c r="G32" s="24"/>
      <c r="H32" s="24"/>
      <c r="I32" s="25"/>
      <c r="J32" s="14"/>
    </row>
    <row r="33" spans="1:10" x14ac:dyDescent="0.25">
      <c r="A33" s="33"/>
      <c r="B33" s="24" t="s">
        <v>163</v>
      </c>
      <c r="C33" s="24" t="s">
        <v>431</v>
      </c>
      <c r="D33" s="24"/>
      <c r="E33" s="24"/>
      <c r="F33" s="24"/>
      <c r="G33" s="24"/>
      <c r="H33" s="24"/>
      <c r="I33" s="25"/>
      <c r="J33" s="14"/>
    </row>
    <row r="34" spans="1:10" x14ac:dyDescent="0.25">
      <c r="A34" s="33"/>
      <c r="B34" s="24" t="s">
        <v>432</v>
      </c>
      <c r="C34" s="24" t="str">
        <f>"Policy premium for a policy with "&amp;TEXT(C20,"$0,000")&amp; " limit."</f>
        <v>Policy premium for a policy with $1,000,000 limit.</v>
      </c>
      <c r="D34" s="24"/>
      <c r="E34" s="24"/>
      <c r="F34" s="24"/>
      <c r="G34" s="24"/>
      <c r="H34" s="24"/>
      <c r="I34" s="25"/>
      <c r="J34" s="14"/>
    </row>
    <row r="35" spans="1:10" x14ac:dyDescent="0.25">
      <c r="A35" s="33"/>
      <c r="B35" s="24"/>
      <c r="C35" s="24"/>
      <c r="D35" s="24"/>
      <c r="E35" s="24"/>
      <c r="F35" s="24"/>
      <c r="G35" s="24"/>
      <c r="H35" s="24"/>
      <c r="I35" s="25"/>
      <c r="J35" s="14"/>
    </row>
    <row r="36" spans="1:10" x14ac:dyDescent="0.25">
      <c r="A36" s="33"/>
      <c r="B36" s="24"/>
      <c r="C36" s="24"/>
      <c r="D36" s="24"/>
      <c r="E36" s="24"/>
      <c r="F36" s="24"/>
      <c r="G36" s="24"/>
      <c r="H36" s="24"/>
      <c r="I36" s="25"/>
      <c r="J36" s="14"/>
    </row>
    <row r="37" spans="1:10" x14ac:dyDescent="0.25">
      <c r="A37" s="33"/>
      <c r="B37" s="196" t="s">
        <v>433</v>
      </c>
      <c r="C37" s="24"/>
      <c r="D37" s="24"/>
      <c r="E37" s="24"/>
      <c r="F37" s="24"/>
      <c r="G37" s="24"/>
      <c r="H37" s="24"/>
      <c r="I37" s="25"/>
      <c r="J37" s="14"/>
    </row>
    <row r="38" spans="1:10" x14ac:dyDescent="0.25">
      <c r="A38" s="33"/>
      <c r="B38" s="24"/>
      <c r="C38" s="24"/>
      <c r="D38" s="24"/>
      <c r="E38" s="24"/>
      <c r="F38" s="24"/>
      <c r="G38" s="24"/>
      <c r="H38" s="24"/>
      <c r="I38" s="25"/>
      <c r="J38" s="14"/>
    </row>
    <row r="39" spans="1:10" x14ac:dyDescent="0.25">
      <c r="A39" s="26"/>
      <c r="B39" s="99" t="s">
        <v>434</v>
      </c>
      <c r="C39" s="24"/>
      <c r="D39" s="24"/>
      <c r="E39" s="24"/>
      <c r="F39" s="24"/>
      <c r="G39" s="24"/>
      <c r="H39" s="24"/>
      <c r="I39" s="25"/>
      <c r="J39" s="14"/>
    </row>
    <row r="40" spans="1:10" x14ac:dyDescent="0.25">
      <c r="A40" s="33"/>
      <c r="B40" s="24"/>
      <c r="C40" s="24"/>
      <c r="D40" s="24"/>
      <c r="E40" s="24"/>
      <c r="F40" s="24"/>
      <c r="G40" s="24"/>
      <c r="H40" s="24"/>
      <c r="I40" s="25"/>
      <c r="J40" s="14"/>
    </row>
    <row r="41" spans="1:10" x14ac:dyDescent="0.25">
      <c r="A41" s="33"/>
      <c r="B41" s="24"/>
      <c r="C41" s="24"/>
      <c r="D41" s="24"/>
      <c r="E41" s="24"/>
      <c r="F41" s="24"/>
      <c r="G41" s="24"/>
      <c r="H41" s="24"/>
      <c r="I41" s="25"/>
      <c r="J41" s="14"/>
    </row>
    <row r="42" spans="1:10" x14ac:dyDescent="0.25">
      <c r="A42" s="33"/>
      <c r="B42" s="24"/>
      <c r="C42" s="24"/>
      <c r="D42" s="24"/>
      <c r="E42" s="24"/>
      <c r="F42" s="24"/>
      <c r="G42" s="24"/>
      <c r="H42" s="24"/>
      <c r="I42" s="25"/>
      <c r="J42" s="14"/>
    </row>
    <row r="43" spans="1:10" x14ac:dyDescent="0.25">
      <c r="A43" s="33"/>
      <c r="B43" s="24"/>
      <c r="C43" s="24"/>
      <c r="D43" s="24"/>
      <c r="E43" s="24"/>
      <c r="F43" s="24"/>
      <c r="G43" s="24"/>
      <c r="H43" s="24"/>
      <c r="I43" s="25"/>
      <c r="J43" s="14"/>
    </row>
    <row r="44" spans="1:10" ht="15.75" thickBot="1" x14ac:dyDescent="0.3">
      <c r="A44" s="41"/>
      <c r="B44" s="42"/>
      <c r="C44" s="42"/>
      <c r="D44" s="42"/>
      <c r="E44" s="42"/>
      <c r="F44" s="42"/>
      <c r="G44" s="42"/>
      <c r="H44" s="42"/>
      <c r="I44" s="43"/>
      <c r="J44" s="14"/>
    </row>
    <row r="45" spans="1:10" x14ac:dyDescent="0.25"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0:10" x14ac:dyDescent="0.25">
      <c r="J49" s="14"/>
    </row>
  </sheetData>
  <mergeCells count="1">
    <mergeCell ref="H1:I1"/>
  </mergeCells>
  <hyperlinks>
    <hyperlink ref="H1" location="TOC!A1" display="Return to TOC" xr:uid="{9036DFCF-DF6B-482B-801D-51C8CB65ED66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8A97-38AE-44F5-84E1-B43C793951DE}">
  <sheetPr codeName="Sheet45"/>
  <dimension ref="A1:X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.140625" customWidth="1"/>
    <col min="4" max="4" width="20.28515625" bestFit="1" customWidth="1"/>
    <col min="5" max="6" width="5.7109375" customWidth="1"/>
    <col min="7" max="8" width="9.140625" customWidth="1"/>
    <col min="9" max="9" width="2.7109375" customWidth="1"/>
    <col min="10" max="22" width="9.28515625" customWidth="1"/>
    <col min="23" max="25" width="9" customWidth="1"/>
  </cols>
  <sheetData>
    <row r="1" spans="1:24" x14ac:dyDescent="0.25">
      <c r="A1" s="20" t="s">
        <v>135</v>
      </c>
      <c r="B1" s="21"/>
      <c r="C1" s="21" t="s">
        <v>127</v>
      </c>
      <c r="D1" s="22"/>
      <c r="E1" s="21"/>
      <c r="F1" s="21"/>
      <c r="G1" s="317" t="s">
        <v>169</v>
      </c>
      <c r="H1" s="318"/>
      <c r="I1" s="10"/>
      <c r="W1" s="10"/>
    </row>
    <row r="2" spans="1:24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138</v>
      </c>
      <c r="B3" s="24"/>
      <c r="C3" s="24" t="s">
        <v>70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139</v>
      </c>
      <c r="B5" s="24"/>
      <c r="C5" s="149" t="s">
        <v>435</v>
      </c>
      <c r="D5" s="61" t="s">
        <v>436</v>
      </c>
      <c r="E5" s="24"/>
      <c r="F5" s="24"/>
      <c r="G5" s="24"/>
      <c r="H5" s="28"/>
      <c r="I5" s="14"/>
      <c r="W5" s="14"/>
      <c r="X5" s="13"/>
    </row>
    <row r="6" spans="1:24" x14ac:dyDescent="0.25">
      <c r="A6" s="33"/>
      <c r="B6" s="24"/>
      <c r="C6" s="201">
        <v>100000</v>
      </c>
      <c r="D6" s="59">
        <v>1</v>
      </c>
      <c r="E6" s="24"/>
      <c r="F6" s="24"/>
      <c r="G6" s="24"/>
      <c r="H6" s="28"/>
      <c r="I6" s="14"/>
      <c r="W6" s="14"/>
      <c r="X6" s="13"/>
    </row>
    <row r="7" spans="1:24" ht="15" customHeight="1" x14ac:dyDescent="0.25">
      <c r="A7" s="33"/>
      <c r="B7" s="24"/>
      <c r="C7" s="201">
        <v>200000</v>
      </c>
      <c r="D7" s="59">
        <v>1.24</v>
      </c>
      <c r="E7" s="24"/>
      <c r="F7" s="24"/>
      <c r="G7" s="24"/>
      <c r="H7" s="28"/>
      <c r="I7" s="14"/>
      <c r="W7" s="14"/>
      <c r="X7" s="13"/>
    </row>
    <row r="8" spans="1:24" ht="15" customHeight="1" x14ac:dyDescent="0.25">
      <c r="A8" s="29"/>
      <c r="B8" s="27"/>
      <c r="C8" s="201">
        <v>250000</v>
      </c>
      <c r="D8" s="59">
        <v>1.34</v>
      </c>
      <c r="E8" s="24"/>
      <c r="F8" s="24"/>
      <c r="G8" s="24"/>
      <c r="H8" s="28"/>
      <c r="I8" s="14"/>
      <c r="W8" s="14"/>
      <c r="X8" s="13"/>
    </row>
    <row r="9" spans="1:24" x14ac:dyDescent="0.25">
      <c r="A9" s="29"/>
      <c r="B9" s="27"/>
      <c r="C9" s="201">
        <v>500000</v>
      </c>
      <c r="D9" s="59">
        <v>1.5150000000000001</v>
      </c>
      <c r="E9" s="24"/>
      <c r="F9" s="24"/>
      <c r="G9" s="24"/>
      <c r="H9" s="28"/>
      <c r="I9" s="14"/>
      <c r="W9" s="14"/>
      <c r="X9" s="13"/>
    </row>
    <row r="10" spans="1:24" x14ac:dyDescent="0.25">
      <c r="A10" s="26"/>
      <c r="B10" s="27"/>
      <c r="C10" s="202">
        <v>1000000</v>
      </c>
      <c r="D10" s="60">
        <v>1.915</v>
      </c>
      <c r="E10" s="24"/>
      <c r="F10" s="24"/>
      <c r="G10" s="24"/>
      <c r="H10" s="28"/>
      <c r="I10" s="14"/>
      <c r="W10" s="14"/>
      <c r="X10" s="13"/>
    </row>
    <row r="11" spans="1:24" x14ac:dyDescent="0.25">
      <c r="A11" s="26"/>
      <c r="B11" s="27"/>
      <c r="C11" s="24"/>
      <c r="D11" s="24"/>
      <c r="E11" s="24"/>
      <c r="F11" s="24"/>
      <c r="G11" s="24"/>
      <c r="H11" s="28"/>
      <c r="I11" s="14"/>
      <c r="W11" s="14"/>
      <c r="X11" s="13"/>
    </row>
    <row r="12" spans="1:24" x14ac:dyDescent="0.25">
      <c r="A12" s="23" t="s">
        <v>159</v>
      </c>
      <c r="B12" s="27"/>
      <c r="C12" s="24" t="s">
        <v>442</v>
      </c>
      <c r="D12" s="24"/>
      <c r="E12" s="24"/>
      <c r="F12" s="24"/>
      <c r="G12" s="24"/>
      <c r="H12" s="28"/>
      <c r="I12" s="14"/>
      <c r="W12" s="14"/>
      <c r="X12" s="13"/>
    </row>
    <row r="13" spans="1:24" x14ac:dyDescent="0.25">
      <c r="A13" s="33"/>
      <c r="B13" s="24"/>
      <c r="C13" s="24" t="s">
        <v>443</v>
      </c>
      <c r="D13" s="24"/>
      <c r="E13" s="24"/>
      <c r="F13" s="24"/>
      <c r="G13" s="24"/>
      <c r="H13" s="25"/>
      <c r="I13" s="14"/>
      <c r="W13" s="14"/>
      <c r="X13" s="13"/>
    </row>
    <row r="14" spans="1:24" ht="15.75" thickBot="1" x14ac:dyDescent="0.3">
      <c r="A14" s="90"/>
      <c r="B14" s="91"/>
      <c r="C14" s="42"/>
      <c r="D14" s="42"/>
      <c r="E14" s="42"/>
      <c r="F14" s="42"/>
      <c r="G14" s="42"/>
      <c r="H14" s="58"/>
      <c r="I14" s="14"/>
      <c r="W14" s="14"/>
      <c r="X14" s="13"/>
    </row>
    <row r="15" spans="1:24" x14ac:dyDescent="0.25">
      <c r="H15" s="13"/>
      <c r="I15" s="14"/>
      <c r="W15" s="14"/>
      <c r="X15" s="13"/>
    </row>
    <row r="16" spans="1:24" x14ac:dyDescent="0.25">
      <c r="H16" s="13"/>
      <c r="I16" s="14"/>
      <c r="W16" s="14"/>
      <c r="X16" s="13"/>
    </row>
    <row r="17" spans="8:24" x14ac:dyDescent="0.25">
      <c r="H17" s="13"/>
      <c r="I17" s="14"/>
      <c r="W17" s="14"/>
      <c r="X17" s="13"/>
    </row>
    <row r="18" spans="8:24" x14ac:dyDescent="0.25">
      <c r="H18" s="13"/>
      <c r="I18" s="14"/>
      <c r="W18" s="14"/>
      <c r="X18" s="13"/>
    </row>
    <row r="19" spans="8:24" ht="15" customHeight="1" x14ac:dyDescent="0.25">
      <c r="H19" s="13"/>
      <c r="I19" s="14"/>
      <c r="W19" s="14"/>
      <c r="X19" s="13"/>
    </row>
    <row r="20" spans="8:24" x14ac:dyDescent="0.25">
      <c r="H20" s="13"/>
      <c r="I20" s="14"/>
      <c r="W20" s="14"/>
      <c r="X20" s="13"/>
    </row>
    <row r="21" spans="8:24" x14ac:dyDescent="0.25">
      <c r="H21" s="13"/>
      <c r="I21" s="14"/>
      <c r="W21" s="14"/>
      <c r="X21" s="13"/>
    </row>
    <row r="22" spans="8:24" x14ac:dyDescent="0.25">
      <c r="H22" s="13"/>
      <c r="I22" s="14"/>
      <c r="W22" s="14"/>
      <c r="X22" s="13"/>
    </row>
    <row r="23" spans="8:24" ht="15" customHeight="1" x14ac:dyDescent="0.25">
      <c r="H23" s="13"/>
      <c r="I23" s="14"/>
      <c r="W23" s="14"/>
      <c r="X23" s="13"/>
    </row>
    <row r="24" spans="8:24" ht="15" customHeight="1" x14ac:dyDescent="0.25">
      <c r="H24" s="13"/>
      <c r="I24" s="14"/>
      <c r="W24" s="14"/>
      <c r="X24" s="13"/>
    </row>
    <row r="25" spans="8:24" ht="15" customHeight="1" x14ac:dyDescent="0.25">
      <c r="H25" s="13"/>
      <c r="I25" s="14"/>
      <c r="W25" s="14"/>
      <c r="X25" s="13"/>
    </row>
    <row r="26" spans="8:24" ht="15" customHeight="1" x14ac:dyDescent="0.25">
      <c r="H26" s="13"/>
      <c r="I26" s="14"/>
      <c r="W26" s="14"/>
      <c r="X26" s="13"/>
    </row>
    <row r="27" spans="8:24" ht="15" customHeight="1" x14ac:dyDescent="0.25">
      <c r="H27" s="13"/>
      <c r="I27" s="14"/>
      <c r="W27" s="14"/>
      <c r="X27" s="13"/>
    </row>
    <row r="28" spans="8:24" ht="15" customHeight="1" x14ac:dyDescent="0.25">
      <c r="H28" s="13"/>
      <c r="I28" s="14"/>
      <c r="W28" s="14"/>
      <c r="X28" s="13"/>
    </row>
    <row r="29" spans="8:24" x14ac:dyDescent="0.25">
      <c r="H29" s="13"/>
      <c r="I29" s="14"/>
      <c r="W29" s="14"/>
      <c r="X29" s="13"/>
    </row>
    <row r="30" spans="8:24" x14ac:dyDescent="0.25">
      <c r="H30" s="13"/>
      <c r="I30" s="14"/>
      <c r="W30" s="14"/>
      <c r="X30" s="13"/>
    </row>
    <row r="31" spans="8:24" x14ac:dyDescent="0.25">
      <c r="H31" s="13"/>
      <c r="I31" s="14"/>
      <c r="W31" s="14"/>
      <c r="X31" s="13"/>
    </row>
    <row r="32" spans="8:24" x14ac:dyDescent="0.25">
      <c r="H32" s="13"/>
      <c r="I32" s="14"/>
      <c r="W32" s="14"/>
      <c r="X32" s="13"/>
    </row>
    <row r="33" spans="1:24" x14ac:dyDescent="0.25">
      <c r="H33" s="13"/>
      <c r="I33" s="14"/>
      <c r="W33" s="14"/>
      <c r="X33" s="13"/>
    </row>
    <row r="34" spans="1:24" x14ac:dyDescent="0.25">
      <c r="H34" s="13"/>
      <c r="I34" s="14"/>
      <c r="W34" s="14"/>
      <c r="X34" s="13"/>
    </row>
    <row r="35" spans="1:24" x14ac:dyDescent="0.25">
      <c r="H35" s="13"/>
      <c r="I35" s="14"/>
      <c r="W35" s="14"/>
      <c r="X35" s="13"/>
    </row>
    <row r="36" spans="1:24" x14ac:dyDescent="0.25">
      <c r="H36" s="13"/>
      <c r="I36" s="14"/>
      <c r="W36" s="14"/>
      <c r="X36" s="13"/>
    </row>
    <row r="37" spans="1:24" x14ac:dyDescent="0.25">
      <c r="H37" s="13"/>
      <c r="I37" s="14"/>
      <c r="W37" s="14"/>
      <c r="X37" s="13"/>
    </row>
    <row r="38" spans="1:24" x14ac:dyDescent="0.25">
      <c r="H38" s="13"/>
      <c r="I38" s="14"/>
      <c r="W38" s="14"/>
      <c r="X38" s="13"/>
    </row>
    <row r="39" spans="1:24" x14ac:dyDescent="0.25">
      <c r="A39" s="13"/>
      <c r="B39" s="13"/>
      <c r="H39" s="13"/>
      <c r="I39" s="14"/>
      <c r="W39" s="14"/>
      <c r="X39" s="13"/>
    </row>
    <row r="40" spans="1:24" x14ac:dyDescent="0.25">
      <c r="I40" s="14"/>
      <c r="W40" s="14"/>
      <c r="X40" s="13"/>
    </row>
    <row r="41" spans="1:24" x14ac:dyDescent="0.25">
      <c r="I41" s="14"/>
      <c r="W41" s="14"/>
      <c r="X41" s="13"/>
    </row>
    <row r="42" spans="1:24" x14ac:dyDescent="0.25">
      <c r="I42" s="14"/>
      <c r="W42" s="14"/>
      <c r="X42" s="13"/>
    </row>
    <row r="43" spans="1:24" x14ac:dyDescent="0.25">
      <c r="I43" s="14"/>
      <c r="W43" s="14"/>
      <c r="X43" s="13"/>
    </row>
    <row r="44" spans="1:24" x14ac:dyDescent="0.25">
      <c r="I44" s="14"/>
      <c r="W44" s="14"/>
      <c r="X44" s="13"/>
    </row>
    <row r="45" spans="1:24" x14ac:dyDescent="0.25">
      <c r="I45" s="14"/>
      <c r="W45" s="14"/>
      <c r="X45" s="13"/>
    </row>
    <row r="46" spans="1:24" x14ac:dyDescent="0.25">
      <c r="I46" s="14"/>
      <c r="W46" s="14"/>
      <c r="X46" s="13"/>
    </row>
    <row r="47" spans="1:24" x14ac:dyDescent="0.25">
      <c r="I47" s="14"/>
      <c r="W47" s="14"/>
      <c r="X47" s="13"/>
    </row>
    <row r="48" spans="1:24" x14ac:dyDescent="0.25">
      <c r="I48" s="14"/>
      <c r="W48" s="14"/>
      <c r="X48" s="13"/>
    </row>
    <row r="49" spans="9:24" x14ac:dyDescent="0.25">
      <c r="I49" s="14"/>
      <c r="W49" s="14"/>
      <c r="X49" s="13"/>
    </row>
  </sheetData>
  <mergeCells count="1">
    <mergeCell ref="G1:H1"/>
  </mergeCells>
  <hyperlinks>
    <hyperlink ref="G1" location="TOC!A1" display="Return to TOC" xr:uid="{C91AA62E-E2B9-410B-9AC6-3C5B1E5F67E6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81A-20D2-4418-A2EA-9139B87E95FA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" customWidth="1"/>
    <col min="4" max="4" width="14.85546875" customWidth="1"/>
    <col min="5" max="5" width="13.28515625" customWidth="1"/>
    <col min="6" max="6" width="8.7109375" customWidth="1"/>
    <col min="7" max="7" width="12.5703125" bestFit="1" customWidth="1"/>
    <col min="9" max="9" width="13.42578125" bestFit="1" customWidth="1"/>
    <col min="10" max="10" width="9.140625" customWidth="1"/>
    <col min="11" max="11" width="2.7109375" customWidth="1"/>
    <col min="12" max="21" width="9.28515625" customWidth="1"/>
  </cols>
  <sheetData>
    <row r="1" spans="1:23" x14ac:dyDescent="0.25">
      <c r="A1" s="20" t="s">
        <v>135</v>
      </c>
      <c r="B1" s="21"/>
      <c r="C1" s="21" t="s">
        <v>127</v>
      </c>
      <c r="D1" s="22"/>
      <c r="E1" s="21"/>
      <c r="F1" s="21"/>
      <c r="G1" s="21"/>
      <c r="H1" s="21"/>
      <c r="I1" s="317" t="s">
        <v>169</v>
      </c>
      <c r="J1" s="318"/>
      <c r="K1" s="10"/>
      <c r="V1" s="10"/>
    </row>
    <row r="2" spans="1:23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5"/>
      <c r="K2" s="10"/>
      <c r="V2" s="10"/>
    </row>
    <row r="3" spans="1:23" x14ac:dyDescent="0.25">
      <c r="A3" s="23" t="s">
        <v>138</v>
      </c>
      <c r="B3" s="24"/>
      <c r="C3" s="24" t="s">
        <v>444</v>
      </c>
      <c r="D3" s="24"/>
      <c r="E3" s="24"/>
      <c r="F3" s="24"/>
      <c r="G3" s="24"/>
      <c r="H3" s="24"/>
      <c r="I3" s="24"/>
      <c r="J3" s="25"/>
      <c r="K3" s="10"/>
      <c r="V3" s="10"/>
    </row>
    <row r="4" spans="1:23" x14ac:dyDescent="0.25">
      <c r="A4" s="26"/>
      <c r="B4" s="27"/>
      <c r="C4" s="27"/>
      <c r="D4" s="27"/>
      <c r="E4" s="27"/>
      <c r="F4" s="27"/>
      <c r="G4" s="205" t="s">
        <v>445</v>
      </c>
      <c r="H4" s="205"/>
      <c r="I4" s="27"/>
      <c r="J4" s="28"/>
      <c r="K4" s="14"/>
      <c r="V4" s="14"/>
      <c r="W4" s="13"/>
    </row>
    <row r="5" spans="1:23" ht="15" customHeight="1" x14ac:dyDescent="0.35">
      <c r="A5" s="29" t="s">
        <v>139</v>
      </c>
      <c r="B5" s="171"/>
      <c r="C5" s="149" t="s">
        <v>446</v>
      </c>
      <c r="D5" s="96" t="s">
        <v>447</v>
      </c>
      <c r="E5" s="96" t="s">
        <v>448</v>
      </c>
      <c r="F5" s="96" t="s">
        <v>449</v>
      </c>
      <c r="G5" s="96" t="s">
        <v>450</v>
      </c>
      <c r="H5" s="96" t="s">
        <v>408</v>
      </c>
      <c r="I5" s="61" t="s">
        <v>451</v>
      </c>
      <c r="J5" s="25"/>
      <c r="K5" s="14"/>
      <c r="V5" s="14"/>
      <c r="W5" s="13"/>
    </row>
    <row r="6" spans="1:23" x14ac:dyDescent="0.25">
      <c r="A6" s="33"/>
      <c r="B6" s="171">
        <v>3285</v>
      </c>
      <c r="C6" s="50">
        <v>0</v>
      </c>
      <c r="D6" s="86">
        <v>0</v>
      </c>
      <c r="E6" s="86">
        <v>0</v>
      </c>
      <c r="F6" s="86" t="s">
        <v>325</v>
      </c>
      <c r="G6" s="86" t="s">
        <v>325</v>
      </c>
      <c r="H6" s="86" t="s">
        <v>325</v>
      </c>
      <c r="I6" s="153" t="s">
        <v>325</v>
      </c>
      <c r="J6" s="25"/>
      <c r="K6" s="14"/>
      <c r="V6" s="14"/>
      <c r="W6" s="13"/>
    </row>
    <row r="7" spans="1:23" ht="15" customHeight="1" x14ac:dyDescent="0.25">
      <c r="A7" s="33"/>
      <c r="B7" s="171">
        <v>1.8073999999999999</v>
      </c>
      <c r="C7" s="175">
        <v>1000</v>
      </c>
      <c r="D7" s="86">
        <v>659</v>
      </c>
      <c r="E7" s="86">
        <v>0.48470000000000002</v>
      </c>
      <c r="F7" s="86" t="s">
        <v>325</v>
      </c>
      <c r="G7" s="86" t="s">
        <v>325</v>
      </c>
      <c r="H7" s="86" t="s">
        <v>325</v>
      </c>
      <c r="I7" s="153" t="s">
        <v>325</v>
      </c>
      <c r="J7" s="25"/>
      <c r="K7" s="14"/>
      <c r="V7" s="14"/>
      <c r="W7" s="13"/>
    </row>
    <row r="8" spans="1:23" ht="15" customHeight="1" x14ac:dyDescent="0.25">
      <c r="A8" s="29"/>
      <c r="B8" s="113">
        <v>1000000</v>
      </c>
      <c r="C8" s="175">
        <v>2000</v>
      </c>
      <c r="D8" s="97">
        <v>1111</v>
      </c>
      <c r="E8" s="86">
        <v>0.59889999999999999</v>
      </c>
      <c r="F8" s="86" t="s">
        <v>325</v>
      </c>
      <c r="G8" s="86" t="s">
        <v>325</v>
      </c>
      <c r="H8" s="86" t="s">
        <v>325</v>
      </c>
      <c r="I8" s="153" t="s">
        <v>325</v>
      </c>
      <c r="J8" s="25"/>
      <c r="K8" s="14"/>
      <c r="V8" s="14"/>
      <c r="W8" s="13"/>
    </row>
    <row r="9" spans="1:23" x14ac:dyDescent="0.25">
      <c r="A9" s="29"/>
      <c r="B9" s="113">
        <v>2000</v>
      </c>
      <c r="C9" s="175">
        <v>3000</v>
      </c>
      <c r="D9" s="97">
        <v>1478</v>
      </c>
      <c r="E9" s="86">
        <v>0.66249999999999998</v>
      </c>
      <c r="F9" s="86" t="s">
        <v>325</v>
      </c>
      <c r="G9" s="86" t="s">
        <v>325</v>
      </c>
      <c r="H9" s="86" t="s">
        <v>325</v>
      </c>
      <c r="I9" s="153" t="s">
        <v>325</v>
      </c>
      <c r="J9" s="25"/>
      <c r="K9" s="14"/>
      <c r="V9" s="14"/>
      <c r="W9" s="13"/>
    </row>
    <row r="10" spans="1:23" x14ac:dyDescent="0.25">
      <c r="A10" s="26"/>
      <c r="B10" s="113"/>
      <c r="C10" s="175">
        <v>5000</v>
      </c>
      <c r="D10" s="97">
        <v>2071</v>
      </c>
      <c r="E10" s="86">
        <v>0.73640000000000005</v>
      </c>
      <c r="F10" s="86" t="s">
        <v>325</v>
      </c>
      <c r="G10" s="86" t="s">
        <v>325</v>
      </c>
      <c r="H10" s="86" t="s">
        <v>325</v>
      </c>
      <c r="I10" s="153" t="s">
        <v>325</v>
      </c>
      <c r="J10" s="25"/>
      <c r="K10" s="14"/>
      <c r="V10" s="14"/>
      <c r="W10" s="13"/>
    </row>
    <row r="11" spans="1:23" x14ac:dyDescent="0.25">
      <c r="A11" s="26"/>
      <c r="B11" s="113"/>
      <c r="C11" s="203">
        <v>10000</v>
      </c>
      <c r="D11" s="98">
        <v>3144</v>
      </c>
      <c r="E11" s="145">
        <v>0.82150000000000001</v>
      </c>
      <c r="F11" s="145" t="s">
        <v>325</v>
      </c>
      <c r="G11" s="145" t="s">
        <v>325</v>
      </c>
      <c r="H11" s="145" t="s">
        <v>325</v>
      </c>
      <c r="I11" s="89" t="s">
        <v>325</v>
      </c>
      <c r="J11" s="25"/>
      <c r="K11" s="14"/>
      <c r="V11" s="14"/>
      <c r="W11" s="13"/>
    </row>
    <row r="12" spans="1:23" x14ac:dyDescent="0.25">
      <c r="A12" s="26"/>
      <c r="B12" s="113"/>
      <c r="C12" s="24"/>
      <c r="D12" s="24"/>
      <c r="E12" s="24"/>
      <c r="F12" s="24"/>
      <c r="G12" s="24"/>
      <c r="H12" s="24"/>
      <c r="I12" s="24"/>
      <c r="J12" s="25"/>
      <c r="K12" s="14"/>
      <c r="V12" s="14"/>
      <c r="W12" s="13"/>
    </row>
    <row r="13" spans="1:23" x14ac:dyDescent="0.25">
      <c r="A13" s="26"/>
      <c r="B13" s="27"/>
      <c r="C13" s="53">
        <v>5.0000000000000001E-4</v>
      </c>
      <c r="D13" s="119" t="s">
        <v>452</v>
      </c>
      <c r="E13" s="119"/>
      <c r="F13" s="31"/>
      <c r="G13" s="24"/>
      <c r="H13" s="24"/>
      <c r="I13" s="24"/>
      <c r="J13" s="25"/>
      <c r="K13" s="14"/>
      <c r="V13" s="14"/>
      <c r="W13" s="13"/>
    </row>
    <row r="14" spans="1:23" x14ac:dyDescent="0.25">
      <c r="A14" s="26"/>
      <c r="B14" s="27"/>
      <c r="C14" s="175">
        <v>100000</v>
      </c>
      <c r="D14" s="24" t="s">
        <v>427</v>
      </c>
      <c r="E14" s="24"/>
      <c r="F14" s="34"/>
      <c r="G14" s="24"/>
      <c r="H14" s="24"/>
      <c r="I14" s="24"/>
      <c r="J14" s="25"/>
      <c r="K14" s="14"/>
      <c r="V14" s="14"/>
      <c r="W14" s="13"/>
    </row>
    <row r="15" spans="1:23" x14ac:dyDescent="0.25">
      <c r="A15" s="33"/>
      <c r="B15" s="24"/>
      <c r="C15" s="175">
        <v>8896</v>
      </c>
      <c r="D15" s="24" t="s">
        <v>453</v>
      </c>
      <c r="E15" s="24"/>
      <c r="F15" s="34"/>
      <c r="G15" s="24"/>
      <c r="H15" s="24"/>
      <c r="I15" s="24"/>
      <c r="J15" s="25"/>
      <c r="K15" s="14"/>
      <c r="V15" s="14"/>
      <c r="W15" s="13"/>
    </row>
    <row r="16" spans="1:23" x14ac:dyDescent="0.25">
      <c r="A16" s="33"/>
      <c r="B16" s="24"/>
      <c r="C16" s="50">
        <v>0</v>
      </c>
      <c r="D16" s="24" t="s">
        <v>454</v>
      </c>
      <c r="E16" s="24"/>
      <c r="F16" s="34"/>
      <c r="G16" s="24"/>
      <c r="H16" s="24"/>
      <c r="I16" s="24"/>
      <c r="J16" s="25"/>
      <c r="K16" s="14"/>
      <c r="V16" s="14"/>
      <c r="W16" s="13"/>
    </row>
    <row r="17" spans="1:23" x14ac:dyDescent="0.25">
      <c r="A17" s="33"/>
      <c r="B17" s="24"/>
      <c r="C17" s="204">
        <v>0.2</v>
      </c>
      <c r="D17" s="123" t="s">
        <v>455</v>
      </c>
      <c r="E17" s="123"/>
      <c r="F17" s="35"/>
      <c r="G17" s="24"/>
      <c r="H17" s="24"/>
      <c r="I17" s="24"/>
      <c r="J17" s="25"/>
      <c r="K17" s="14"/>
      <c r="V17" s="14"/>
      <c r="W17" s="13"/>
    </row>
    <row r="18" spans="1:23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5"/>
      <c r="K18" s="14"/>
      <c r="V18" s="14"/>
      <c r="W18" s="13"/>
    </row>
    <row r="19" spans="1:23" ht="15" customHeight="1" x14ac:dyDescent="0.25">
      <c r="A19" s="23" t="s">
        <v>159</v>
      </c>
      <c r="B19" s="24" t="s">
        <v>160</v>
      </c>
      <c r="C19" s="24" t="s">
        <v>456</v>
      </c>
      <c r="D19" s="24"/>
      <c r="E19" s="24"/>
      <c r="F19" s="24"/>
      <c r="G19" s="24"/>
      <c r="H19" s="24"/>
      <c r="I19" s="24"/>
      <c r="J19" s="25"/>
      <c r="K19" s="14"/>
      <c r="V19" s="14"/>
      <c r="W19" s="13"/>
    </row>
    <row r="20" spans="1:23" x14ac:dyDescent="0.25">
      <c r="A20" s="33"/>
      <c r="B20" s="24"/>
      <c r="C20" s="24"/>
      <c r="D20" s="24"/>
      <c r="E20" s="24"/>
      <c r="F20" s="24"/>
      <c r="G20" s="24"/>
      <c r="H20" s="24"/>
      <c r="I20" s="24"/>
      <c r="J20" s="25"/>
      <c r="K20" s="14"/>
      <c r="V20" s="14"/>
      <c r="W20" s="13"/>
    </row>
    <row r="21" spans="1:23" x14ac:dyDescent="0.25">
      <c r="A21" s="33"/>
      <c r="B21" s="24" t="s">
        <v>164</v>
      </c>
      <c r="C21" s="24" t="s">
        <v>457</v>
      </c>
      <c r="D21" s="24"/>
      <c r="E21" s="200" t="str">
        <f>TEXT(B9,"$#,###")</f>
        <v>$2,000</v>
      </c>
      <c r="F21" s="24"/>
      <c r="G21" s="24"/>
      <c r="H21" s="24"/>
      <c r="I21" s="24"/>
      <c r="J21" s="25"/>
      <c r="K21" s="14"/>
      <c r="V21" s="14"/>
      <c r="W21" s="13"/>
    </row>
    <row r="22" spans="1:23" x14ac:dyDescent="0.25">
      <c r="A22" s="33"/>
      <c r="B22" s="24" t="s">
        <v>162</v>
      </c>
      <c r="C22" s="24" t="s">
        <v>458</v>
      </c>
      <c r="D22" s="24"/>
      <c r="E22" s="24"/>
      <c r="F22" s="24"/>
      <c r="G22" s="24"/>
      <c r="H22" s="24"/>
      <c r="I22" s="24"/>
      <c r="J22" s="25"/>
      <c r="K22" s="14"/>
      <c r="V22" s="14"/>
      <c r="W22" s="13"/>
    </row>
    <row r="23" spans="1:23" ht="15" customHeight="1" x14ac:dyDescent="0.25">
      <c r="A23" s="33"/>
      <c r="B23" s="24" t="s">
        <v>163</v>
      </c>
      <c r="C23" s="24" t="s">
        <v>459</v>
      </c>
      <c r="D23" s="24"/>
      <c r="E23" s="24"/>
      <c r="F23" s="24"/>
      <c r="G23" s="24"/>
      <c r="H23" s="24"/>
      <c r="I23" s="24"/>
      <c r="J23" s="25"/>
      <c r="K23" s="14"/>
      <c r="V23" s="14"/>
      <c r="W23" s="13"/>
    </row>
    <row r="24" spans="1:23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5"/>
      <c r="K24" s="14"/>
      <c r="V24" s="14"/>
      <c r="W24" s="13"/>
    </row>
    <row r="25" spans="1:23" ht="15" customHeight="1" x14ac:dyDescent="0.25">
      <c r="A25" s="33"/>
      <c r="B25" s="24" t="s">
        <v>360</v>
      </c>
      <c r="C25" s="24" t="str">
        <f>"The basic limit premium for a policy is "&amp;TEXT(B6,"$#,###")</f>
        <v>The basic limit premium for a policy is $3,285</v>
      </c>
      <c r="D25" s="24"/>
      <c r="E25" s="24"/>
      <c r="F25" s="24"/>
      <c r="G25" s="24"/>
      <c r="H25" s="24"/>
      <c r="I25" s="24"/>
      <c r="J25" s="25"/>
      <c r="K25" s="14"/>
      <c r="V25" s="14"/>
      <c r="W25" s="13"/>
    </row>
    <row r="26" spans="1:23" ht="15" customHeight="1" x14ac:dyDescent="0.25">
      <c r="A26" s="33"/>
      <c r="B26" s="24"/>
      <c r="C26" s="24" t="str">
        <f>"The ILF for a "&amp;TEXT(B8,"$#,###")&amp;" limit is "&amp;B7</f>
        <v>The ILF for a $1,000,000 limit is 1.8074</v>
      </c>
      <c r="D26" s="24"/>
      <c r="E26" s="24"/>
      <c r="F26" s="24"/>
      <c r="G26" s="24"/>
      <c r="H26" s="24"/>
      <c r="I26" s="24"/>
      <c r="J26" s="25"/>
      <c r="K26" s="14"/>
      <c r="V26" s="14"/>
      <c r="W26" s="13"/>
    </row>
    <row r="27" spans="1:23" ht="15" customHeight="1" x14ac:dyDescent="0.25">
      <c r="A27" s="33"/>
      <c r="B27" s="24"/>
      <c r="C27" s="24" t="str">
        <f>"Calculate the premium for a policy with "&amp;TEXT(B8,"$#,###")&amp;" limit and "&amp;TEXT(B9,"$#,###")&amp;" deductible."</f>
        <v>Calculate the premium for a policy with $1,000,000 limit and $2,000 deductible.</v>
      </c>
      <c r="D27" s="24"/>
      <c r="E27" s="24"/>
      <c r="F27" s="24"/>
      <c r="G27" s="24"/>
      <c r="H27" s="24"/>
      <c r="I27" s="24"/>
      <c r="J27" s="25"/>
      <c r="K27" s="14"/>
      <c r="V27" s="14"/>
      <c r="W27" s="13"/>
    </row>
    <row r="28" spans="1:23" ht="15" customHeight="1" thickBot="1" x14ac:dyDescent="0.3">
      <c r="A28" s="41"/>
      <c r="B28" s="42"/>
      <c r="C28" s="42"/>
      <c r="D28" s="42"/>
      <c r="E28" s="42"/>
      <c r="F28" s="42"/>
      <c r="G28" s="42"/>
      <c r="H28" s="42"/>
      <c r="I28" s="42"/>
      <c r="J28" s="43"/>
      <c r="K28" s="14"/>
      <c r="V28" s="14"/>
      <c r="W28" s="13"/>
    </row>
    <row r="29" spans="1:23" x14ac:dyDescent="0.25">
      <c r="K29" s="14"/>
      <c r="V29" s="14"/>
      <c r="W29" s="13"/>
    </row>
    <row r="30" spans="1:23" x14ac:dyDescent="0.25">
      <c r="K30" s="14"/>
      <c r="V30" s="14"/>
      <c r="W30" s="13"/>
    </row>
    <row r="31" spans="1:23" x14ac:dyDescent="0.25">
      <c r="K31" s="14"/>
      <c r="V31" s="14"/>
      <c r="W31" s="13"/>
    </row>
    <row r="32" spans="1:23" x14ac:dyDescent="0.25">
      <c r="K32" s="14"/>
      <c r="V32" s="14"/>
      <c r="W32" s="13"/>
    </row>
    <row r="33" spans="1:23" x14ac:dyDescent="0.25">
      <c r="K33" s="14"/>
      <c r="V33" s="14"/>
      <c r="W33" s="13"/>
    </row>
    <row r="34" spans="1:23" x14ac:dyDescent="0.25">
      <c r="K34" s="14"/>
      <c r="V34" s="14"/>
      <c r="W34" s="13"/>
    </row>
    <row r="35" spans="1:23" x14ac:dyDescent="0.25">
      <c r="K35" s="14"/>
      <c r="V35" s="14"/>
      <c r="W35" s="13"/>
    </row>
    <row r="36" spans="1:23" x14ac:dyDescent="0.25">
      <c r="K36" s="14"/>
      <c r="V36" s="14"/>
      <c r="W36" s="13"/>
    </row>
    <row r="37" spans="1:23" x14ac:dyDescent="0.25">
      <c r="K37" s="14"/>
      <c r="V37" s="14"/>
      <c r="W37" s="13"/>
    </row>
    <row r="38" spans="1:23" x14ac:dyDescent="0.25">
      <c r="K38" s="14"/>
      <c r="V38" s="14"/>
      <c r="W38" s="13"/>
    </row>
    <row r="39" spans="1:23" x14ac:dyDescent="0.25">
      <c r="A39" s="13"/>
      <c r="B39" s="13"/>
      <c r="K39" s="14"/>
      <c r="V39" s="14"/>
      <c r="W39" s="13"/>
    </row>
    <row r="40" spans="1:23" x14ac:dyDescent="0.25">
      <c r="K40" s="14"/>
      <c r="V40" s="14"/>
      <c r="W40" s="13"/>
    </row>
    <row r="41" spans="1:23" x14ac:dyDescent="0.25">
      <c r="K41" s="14"/>
      <c r="V41" s="14"/>
      <c r="W41" s="13"/>
    </row>
    <row r="42" spans="1:23" x14ac:dyDescent="0.25">
      <c r="K42" s="14"/>
      <c r="V42" s="14"/>
      <c r="W42" s="13"/>
    </row>
    <row r="43" spans="1:23" x14ac:dyDescent="0.25">
      <c r="K43" s="14"/>
      <c r="V43" s="14"/>
      <c r="W43" s="13"/>
    </row>
    <row r="44" spans="1:23" x14ac:dyDescent="0.25">
      <c r="K44" s="14"/>
      <c r="V44" s="14"/>
      <c r="W44" s="13"/>
    </row>
    <row r="45" spans="1:23" x14ac:dyDescent="0.25">
      <c r="K45" s="14"/>
      <c r="V45" s="14"/>
      <c r="W45" s="13"/>
    </row>
    <row r="46" spans="1:23" x14ac:dyDescent="0.25">
      <c r="K46" s="14"/>
      <c r="V46" s="14"/>
      <c r="W46" s="13"/>
    </row>
    <row r="47" spans="1:23" x14ac:dyDescent="0.25">
      <c r="K47" s="14"/>
      <c r="V47" s="14"/>
      <c r="W47" s="13"/>
    </row>
    <row r="48" spans="1:23" x14ac:dyDescent="0.25">
      <c r="K48" s="14"/>
      <c r="V48" s="14"/>
      <c r="W48" s="13"/>
    </row>
    <row r="49" spans="11:23" x14ac:dyDescent="0.25">
      <c r="K49" s="14"/>
      <c r="V49" s="14"/>
      <c r="W49" s="13"/>
    </row>
  </sheetData>
  <mergeCells count="1">
    <mergeCell ref="I1:J1"/>
  </mergeCells>
  <hyperlinks>
    <hyperlink ref="I1" location="TOC!A1" display="Return to TOC" xr:uid="{C617BAFF-A738-4691-9AE7-58A3CF24340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812F-8508-4395-A703-28DE7A71B449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6.5703125" customWidth="1"/>
    <col min="4" max="4" width="17.7109375" customWidth="1"/>
    <col min="5" max="5" width="9.28515625" customWidth="1"/>
    <col min="6" max="6" width="12" customWidth="1"/>
    <col min="7" max="7" width="9.85546875" customWidth="1"/>
    <col min="9" max="9" width="13.42578125" bestFit="1" customWidth="1"/>
    <col min="10" max="10" width="9.140625" customWidth="1"/>
    <col min="11" max="11" width="2.7109375" customWidth="1"/>
    <col min="12" max="22" width="9.28515625" customWidth="1"/>
  </cols>
  <sheetData>
    <row r="1" spans="1:23" x14ac:dyDescent="0.25">
      <c r="A1" s="20" t="s">
        <v>135</v>
      </c>
      <c r="B1" s="21"/>
      <c r="C1" s="21" t="s">
        <v>127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23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5"/>
      <c r="K2" s="10"/>
    </row>
    <row r="3" spans="1:23" x14ac:dyDescent="0.25">
      <c r="A3" s="23" t="s">
        <v>138</v>
      </c>
      <c r="B3" s="24"/>
      <c r="C3" s="24" t="s">
        <v>460</v>
      </c>
      <c r="D3" s="24"/>
      <c r="E3" s="24"/>
      <c r="F3" s="24"/>
      <c r="G3" s="24"/>
      <c r="H3" s="24"/>
      <c r="I3" s="24"/>
      <c r="J3" s="25"/>
      <c r="K3" s="10"/>
    </row>
    <row r="4" spans="1:23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W4" s="13"/>
    </row>
    <row r="5" spans="1:23" ht="15" customHeight="1" x14ac:dyDescent="0.35">
      <c r="A5" s="29" t="s">
        <v>139</v>
      </c>
      <c r="B5" s="24"/>
      <c r="C5" s="149" t="s">
        <v>446</v>
      </c>
      <c r="D5" s="96" t="s">
        <v>447</v>
      </c>
      <c r="E5" s="96" t="s">
        <v>448</v>
      </c>
      <c r="F5" s="96" t="s">
        <v>449</v>
      </c>
      <c r="G5" s="96" t="s">
        <v>450</v>
      </c>
      <c r="H5" s="96" t="s">
        <v>408</v>
      </c>
      <c r="I5" s="61" t="s">
        <v>451</v>
      </c>
      <c r="J5" s="25"/>
      <c r="K5" s="14"/>
      <c r="W5" s="13"/>
    </row>
    <row r="6" spans="1:23" x14ac:dyDescent="0.25">
      <c r="A6" s="33"/>
      <c r="B6" s="24"/>
      <c r="C6" s="50">
        <v>0</v>
      </c>
      <c r="D6" s="86">
        <v>0</v>
      </c>
      <c r="E6" s="86">
        <v>0</v>
      </c>
      <c r="F6" s="86" t="s">
        <v>325</v>
      </c>
      <c r="G6" s="86" t="s">
        <v>325</v>
      </c>
      <c r="H6" s="86" t="s">
        <v>325</v>
      </c>
      <c r="I6" s="153" t="s">
        <v>325</v>
      </c>
      <c r="J6" s="25"/>
      <c r="K6" s="14"/>
      <c r="W6" s="13"/>
    </row>
    <row r="7" spans="1:23" ht="15" customHeight="1" x14ac:dyDescent="0.25">
      <c r="A7" s="33"/>
      <c r="B7" s="24"/>
      <c r="C7" s="175">
        <v>1000</v>
      </c>
      <c r="D7" s="86">
        <v>659</v>
      </c>
      <c r="E7" s="86">
        <v>0.48470000000000002</v>
      </c>
      <c r="F7" s="86" t="s">
        <v>325</v>
      </c>
      <c r="G7" s="86" t="s">
        <v>325</v>
      </c>
      <c r="H7" s="86" t="s">
        <v>325</v>
      </c>
      <c r="I7" s="153" t="s">
        <v>325</v>
      </c>
      <c r="J7" s="25"/>
      <c r="K7" s="14"/>
      <c r="W7" s="13"/>
    </row>
    <row r="8" spans="1:23" ht="15" customHeight="1" x14ac:dyDescent="0.25">
      <c r="A8" s="29"/>
      <c r="B8" s="27"/>
      <c r="C8" s="175">
        <v>2000</v>
      </c>
      <c r="D8" s="97">
        <v>1111</v>
      </c>
      <c r="E8" s="86">
        <v>0.59889999999999999</v>
      </c>
      <c r="F8" s="86" t="s">
        <v>325</v>
      </c>
      <c r="G8" s="86" t="s">
        <v>325</v>
      </c>
      <c r="H8" s="86" t="s">
        <v>325</v>
      </c>
      <c r="I8" s="153" t="s">
        <v>325</v>
      </c>
      <c r="J8" s="25"/>
      <c r="K8" s="14"/>
      <c r="W8" s="13"/>
    </row>
    <row r="9" spans="1:23" x14ac:dyDescent="0.25">
      <c r="A9" s="29"/>
      <c r="B9" s="27"/>
      <c r="C9" s="175">
        <v>3000</v>
      </c>
      <c r="D9" s="97">
        <v>1478</v>
      </c>
      <c r="E9" s="86">
        <v>0.66249999999999998</v>
      </c>
      <c r="F9" s="86" t="s">
        <v>325</v>
      </c>
      <c r="G9" s="86" t="s">
        <v>325</v>
      </c>
      <c r="H9" s="86" t="s">
        <v>325</v>
      </c>
      <c r="I9" s="153" t="s">
        <v>325</v>
      </c>
      <c r="J9" s="25"/>
      <c r="K9" s="14"/>
      <c r="W9" s="13"/>
    </row>
    <row r="10" spans="1:23" x14ac:dyDescent="0.25">
      <c r="A10" s="26"/>
      <c r="B10" s="27"/>
      <c r="C10" s="175">
        <v>5000</v>
      </c>
      <c r="D10" s="97">
        <v>2071</v>
      </c>
      <c r="E10" s="86">
        <v>0.73640000000000005</v>
      </c>
      <c r="F10" s="86" t="s">
        <v>325</v>
      </c>
      <c r="G10" s="86" t="s">
        <v>325</v>
      </c>
      <c r="H10" s="86" t="s">
        <v>325</v>
      </c>
      <c r="I10" s="153" t="s">
        <v>325</v>
      </c>
      <c r="J10" s="25"/>
      <c r="K10" s="14"/>
      <c r="W10" s="13"/>
    </row>
    <row r="11" spans="1:23" x14ac:dyDescent="0.25">
      <c r="A11" s="26"/>
      <c r="B11" s="27"/>
      <c r="C11" s="203">
        <v>10000</v>
      </c>
      <c r="D11" s="98">
        <v>3144</v>
      </c>
      <c r="E11" s="145">
        <v>0.82150000000000001</v>
      </c>
      <c r="F11" s="145" t="s">
        <v>325</v>
      </c>
      <c r="G11" s="145" t="s">
        <v>325</v>
      </c>
      <c r="H11" s="145" t="s">
        <v>325</v>
      </c>
      <c r="I11" s="89" t="s">
        <v>325</v>
      </c>
      <c r="J11" s="25"/>
      <c r="K11" s="14"/>
      <c r="W11" s="13"/>
    </row>
    <row r="12" spans="1:23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5"/>
      <c r="K12" s="14"/>
      <c r="W12" s="13"/>
    </row>
    <row r="13" spans="1:23" x14ac:dyDescent="0.25">
      <c r="A13" s="33"/>
      <c r="B13" s="24"/>
      <c r="C13" s="53">
        <v>5.0000000000000001E-4</v>
      </c>
      <c r="D13" s="119" t="s">
        <v>452</v>
      </c>
      <c r="E13" s="119"/>
      <c r="F13" s="31"/>
      <c r="G13" s="24"/>
      <c r="H13" s="24"/>
      <c r="I13" s="24"/>
      <c r="J13" s="25"/>
      <c r="K13" s="14"/>
      <c r="W13" s="13"/>
    </row>
    <row r="14" spans="1:23" x14ac:dyDescent="0.25">
      <c r="A14" s="26"/>
      <c r="B14" s="27"/>
      <c r="C14" s="201">
        <v>8896</v>
      </c>
      <c r="D14" s="24" t="s">
        <v>453</v>
      </c>
      <c r="E14" s="24"/>
      <c r="F14" s="34"/>
      <c r="G14" s="24"/>
      <c r="H14" s="24"/>
      <c r="I14" s="24"/>
      <c r="J14" s="25"/>
      <c r="K14" s="14"/>
      <c r="W14" s="13"/>
    </row>
    <row r="15" spans="1:23" x14ac:dyDescent="0.25">
      <c r="A15" s="33"/>
      <c r="B15" s="24"/>
      <c r="C15" s="50">
        <v>0</v>
      </c>
      <c r="D15" s="24" t="s">
        <v>454</v>
      </c>
      <c r="E15" s="24"/>
      <c r="F15" s="34"/>
      <c r="G15" s="24"/>
      <c r="H15" s="24"/>
      <c r="I15" s="24"/>
      <c r="J15" s="25"/>
      <c r="K15" s="14"/>
      <c r="W15" s="13"/>
    </row>
    <row r="16" spans="1:23" x14ac:dyDescent="0.25">
      <c r="A16" s="33"/>
      <c r="B16" s="24"/>
      <c r="C16" s="204">
        <v>0.2</v>
      </c>
      <c r="D16" s="123" t="s">
        <v>455</v>
      </c>
      <c r="E16" s="123"/>
      <c r="F16" s="35"/>
      <c r="G16" s="24"/>
      <c r="H16" s="24"/>
      <c r="I16" s="24"/>
      <c r="J16" s="25"/>
      <c r="K16" s="14"/>
      <c r="W16" s="13"/>
    </row>
    <row r="17" spans="1:23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5"/>
      <c r="K17" s="14"/>
      <c r="W17" s="13"/>
    </row>
    <row r="18" spans="1:23" x14ac:dyDescent="0.25">
      <c r="A18" s="23" t="s">
        <v>159</v>
      </c>
      <c r="B18" s="27"/>
      <c r="C18" s="24" t="s">
        <v>461</v>
      </c>
      <c r="D18" s="24"/>
      <c r="E18" s="24"/>
      <c r="F18" s="24"/>
      <c r="G18" s="24"/>
      <c r="H18" s="24"/>
      <c r="I18" s="24"/>
      <c r="J18" s="25"/>
      <c r="K18" s="14"/>
      <c r="W18" s="13"/>
    </row>
    <row r="19" spans="1:23" ht="15" customHeight="1" thickBot="1" x14ac:dyDescent="0.3">
      <c r="A19" s="41"/>
      <c r="B19" s="42"/>
      <c r="C19" s="42"/>
      <c r="D19" s="42"/>
      <c r="E19" s="42"/>
      <c r="F19" s="42"/>
      <c r="G19" s="42"/>
      <c r="H19" s="42"/>
      <c r="I19" s="42"/>
      <c r="J19" s="43"/>
      <c r="K19" s="14"/>
      <c r="W19" s="13"/>
    </row>
    <row r="20" spans="1:23" x14ac:dyDescent="0.25">
      <c r="K20" s="14"/>
      <c r="W20" s="13"/>
    </row>
    <row r="21" spans="1:23" x14ac:dyDescent="0.25">
      <c r="K21" s="14"/>
      <c r="W21" s="13"/>
    </row>
    <row r="22" spans="1:23" x14ac:dyDescent="0.25">
      <c r="K22" s="14"/>
      <c r="W22" s="13"/>
    </row>
    <row r="23" spans="1:23" ht="15" customHeight="1" x14ac:dyDescent="0.25">
      <c r="K23" s="14"/>
      <c r="W23" s="13"/>
    </row>
    <row r="24" spans="1:23" ht="15" customHeight="1" x14ac:dyDescent="0.25">
      <c r="K24" s="14"/>
      <c r="W24" s="13"/>
    </row>
    <row r="25" spans="1:23" ht="15" customHeight="1" x14ac:dyDescent="0.25">
      <c r="K25" s="14"/>
      <c r="W25" s="13"/>
    </row>
    <row r="26" spans="1:23" ht="15" customHeight="1" x14ac:dyDescent="0.25">
      <c r="K26" s="14"/>
      <c r="W26" s="13"/>
    </row>
    <row r="27" spans="1:23" ht="15" customHeight="1" x14ac:dyDescent="0.25">
      <c r="K27" s="14"/>
      <c r="W27" s="13"/>
    </row>
    <row r="28" spans="1:23" ht="15" customHeight="1" x14ac:dyDescent="0.25">
      <c r="K28" s="14"/>
      <c r="W28" s="13"/>
    </row>
    <row r="29" spans="1:23" x14ac:dyDescent="0.25">
      <c r="K29" s="14"/>
      <c r="W29" s="13"/>
    </row>
    <row r="30" spans="1:23" x14ac:dyDescent="0.25">
      <c r="K30" s="14"/>
      <c r="W30" s="13"/>
    </row>
    <row r="31" spans="1:23" x14ac:dyDescent="0.25">
      <c r="K31" s="14"/>
      <c r="W31" s="13"/>
    </row>
    <row r="32" spans="1:23" x14ac:dyDescent="0.25">
      <c r="K32" s="14"/>
      <c r="W32" s="13"/>
    </row>
    <row r="33" spans="1:23" x14ac:dyDescent="0.25">
      <c r="K33" s="14"/>
      <c r="W33" s="13"/>
    </row>
    <row r="34" spans="1:23" x14ac:dyDescent="0.25">
      <c r="K34" s="14"/>
      <c r="W34" s="13"/>
    </row>
    <row r="35" spans="1:23" x14ac:dyDescent="0.25">
      <c r="K35" s="14"/>
      <c r="W35" s="13"/>
    </row>
    <row r="36" spans="1:23" x14ac:dyDescent="0.25">
      <c r="K36" s="14"/>
      <c r="W36" s="13"/>
    </row>
    <row r="37" spans="1:23" x14ac:dyDescent="0.25">
      <c r="K37" s="14"/>
      <c r="W37" s="13"/>
    </row>
    <row r="38" spans="1:23" x14ac:dyDescent="0.25">
      <c r="K38" s="14"/>
      <c r="W38" s="13"/>
    </row>
    <row r="39" spans="1:23" x14ac:dyDescent="0.25">
      <c r="A39" s="13"/>
      <c r="B39" s="13"/>
      <c r="K39" s="14"/>
      <c r="W39" s="13"/>
    </row>
    <row r="40" spans="1:23" x14ac:dyDescent="0.25">
      <c r="K40" s="14"/>
      <c r="W40" s="13"/>
    </row>
    <row r="41" spans="1:23" x14ac:dyDescent="0.25">
      <c r="K41" s="14"/>
      <c r="W41" s="13"/>
    </row>
    <row r="42" spans="1:23" x14ac:dyDescent="0.25">
      <c r="K42" s="14"/>
      <c r="W42" s="13"/>
    </row>
    <row r="43" spans="1:23" x14ac:dyDescent="0.25">
      <c r="K43" s="14"/>
      <c r="W43" s="13"/>
    </row>
    <row r="44" spans="1:23" x14ac:dyDescent="0.25">
      <c r="K44" s="14"/>
      <c r="W44" s="13"/>
    </row>
    <row r="45" spans="1:23" x14ac:dyDescent="0.25">
      <c r="K45" s="14"/>
      <c r="W45" s="13"/>
    </row>
    <row r="46" spans="1:23" x14ac:dyDescent="0.25">
      <c r="K46" s="14"/>
      <c r="W46" s="13"/>
    </row>
    <row r="47" spans="1:23" x14ac:dyDescent="0.25">
      <c r="K47" s="14"/>
      <c r="W47" s="13"/>
    </row>
    <row r="48" spans="1:23" x14ac:dyDescent="0.25">
      <c r="K48" s="14"/>
      <c r="W48" s="13"/>
    </row>
    <row r="49" spans="11:23" x14ac:dyDescent="0.25">
      <c r="K49" s="14"/>
      <c r="W49" s="13"/>
    </row>
  </sheetData>
  <mergeCells count="1">
    <mergeCell ref="I1:J1"/>
  </mergeCells>
  <hyperlinks>
    <hyperlink ref="I1" location="TOC!A1" display="Return to TOC" xr:uid="{F776B6D7-7B3D-450C-9FB4-C7914026F472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1876-91D7-4791-BF9A-232A965D767C}">
  <sheetPr codeName="Sheet31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5.42578125" customWidth="1"/>
    <col min="4" max="4" width="19.7109375" customWidth="1"/>
    <col min="5" max="5" width="17.7109375" customWidth="1"/>
    <col min="6" max="6" width="17.28515625" customWidth="1"/>
    <col min="7" max="7" width="9.85546875" customWidth="1"/>
    <col min="8" max="8" width="2.7109375" customWidth="1"/>
    <col min="9" max="21" width="9.28515625" customWidth="1"/>
  </cols>
  <sheetData>
    <row r="1" spans="1:23" x14ac:dyDescent="0.25">
      <c r="A1" s="20" t="s">
        <v>135</v>
      </c>
      <c r="B1" s="21"/>
      <c r="C1" s="21" t="s">
        <v>128</v>
      </c>
      <c r="D1" s="22"/>
      <c r="E1" s="21"/>
      <c r="F1" s="317" t="s">
        <v>169</v>
      </c>
      <c r="G1" s="318"/>
      <c r="H1" s="10"/>
      <c r="V1" s="10"/>
    </row>
    <row r="2" spans="1:23" x14ac:dyDescent="0.25">
      <c r="A2" s="23" t="s">
        <v>136</v>
      </c>
      <c r="B2" s="24"/>
      <c r="C2" s="24" t="s">
        <v>462</v>
      </c>
      <c r="D2" s="24"/>
      <c r="E2" s="24"/>
      <c r="F2" s="24"/>
      <c r="G2" s="25"/>
      <c r="H2" s="10"/>
      <c r="V2" s="10"/>
    </row>
    <row r="3" spans="1:23" x14ac:dyDescent="0.25">
      <c r="A3" s="23" t="s">
        <v>138</v>
      </c>
      <c r="B3" s="24"/>
      <c r="C3" s="24" t="s">
        <v>463</v>
      </c>
      <c r="D3" s="24"/>
      <c r="E3" s="24"/>
      <c r="F3" s="24"/>
      <c r="G3" s="25"/>
      <c r="H3" s="10"/>
      <c r="V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V4" s="14"/>
      <c r="W4" s="13"/>
    </row>
    <row r="5" spans="1:23" ht="15" customHeight="1" x14ac:dyDescent="0.25">
      <c r="A5" s="29" t="s">
        <v>139</v>
      </c>
      <c r="B5" s="24"/>
      <c r="C5" s="24" t="s">
        <v>464</v>
      </c>
      <c r="D5" s="24"/>
      <c r="E5" s="24"/>
      <c r="F5" s="24"/>
      <c r="G5" s="25"/>
      <c r="H5" s="14"/>
      <c r="V5" s="14"/>
      <c r="W5" s="13"/>
    </row>
    <row r="6" spans="1:23" x14ac:dyDescent="0.25">
      <c r="A6" s="33"/>
      <c r="B6" s="24"/>
      <c r="C6" s="24"/>
      <c r="D6" s="24"/>
      <c r="E6" s="24"/>
      <c r="F6" s="24"/>
      <c r="G6" s="25"/>
      <c r="H6" s="14"/>
      <c r="V6" s="14"/>
      <c r="W6" s="13"/>
    </row>
    <row r="7" spans="1:23" ht="30" x14ac:dyDescent="0.25">
      <c r="A7" s="33"/>
      <c r="B7" s="24"/>
      <c r="C7" s="207" t="s">
        <v>465</v>
      </c>
      <c r="D7" s="150" t="s">
        <v>466</v>
      </c>
      <c r="E7" s="150" t="s">
        <v>467</v>
      </c>
      <c r="F7" s="152" t="s">
        <v>468</v>
      </c>
      <c r="G7" s="25"/>
      <c r="H7" s="14"/>
      <c r="V7" s="14"/>
      <c r="W7" s="13"/>
    </row>
    <row r="8" spans="1:23" ht="15" customHeight="1" x14ac:dyDescent="0.25">
      <c r="A8" s="29"/>
      <c r="B8" s="27"/>
      <c r="C8" s="53" t="s">
        <v>469</v>
      </c>
      <c r="D8" s="70">
        <v>250000</v>
      </c>
      <c r="E8" s="70">
        <v>250000</v>
      </c>
      <c r="F8" s="72">
        <v>1200</v>
      </c>
      <c r="G8" s="25"/>
      <c r="H8" s="14"/>
      <c r="V8" s="14"/>
      <c r="W8" s="13"/>
    </row>
    <row r="9" spans="1:23" x14ac:dyDescent="0.25">
      <c r="A9" s="29"/>
      <c r="B9" s="27"/>
      <c r="C9" s="50">
        <v>2</v>
      </c>
      <c r="D9" s="71">
        <v>300000</v>
      </c>
      <c r="E9" s="71">
        <v>100000</v>
      </c>
      <c r="F9" s="153">
        <v>625</v>
      </c>
      <c r="G9" s="25"/>
      <c r="H9" s="14"/>
      <c r="V9" s="14"/>
      <c r="W9" s="13"/>
    </row>
    <row r="10" spans="1:23" x14ac:dyDescent="0.25">
      <c r="A10" s="26"/>
      <c r="B10" s="27"/>
      <c r="C10" s="50">
        <v>1</v>
      </c>
      <c r="D10" s="71">
        <v>25000</v>
      </c>
      <c r="E10" s="71">
        <v>100000</v>
      </c>
      <c r="F10" s="153">
        <v>750</v>
      </c>
      <c r="G10" s="25"/>
      <c r="H10" s="14"/>
      <c r="V10" s="14"/>
      <c r="W10" s="13"/>
    </row>
    <row r="11" spans="1:23" x14ac:dyDescent="0.25">
      <c r="A11" s="26"/>
      <c r="B11" s="27"/>
      <c r="C11" s="50">
        <v>0</v>
      </c>
      <c r="D11" s="71">
        <v>12000</v>
      </c>
      <c r="E11" s="71">
        <v>150000</v>
      </c>
      <c r="F11" s="73">
        <v>1500</v>
      </c>
      <c r="G11" s="25"/>
      <c r="H11" s="14"/>
      <c r="V11" s="14"/>
      <c r="W11" s="13"/>
    </row>
    <row r="12" spans="1:23" x14ac:dyDescent="0.25">
      <c r="A12" s="26"/>
      <c r="B12" s="27"/>
      <c r="C12" s="149" t="s">
        <v>216</v>
      </c>
      <c r="D12" s="206">
        <f>SUM(D8:D11)</f>
        <v>587000</v>
      </c>
      <c r="E12" s="206">
        <f>SUM(E8:E11)</f>
        <v>600000</v>
      </c>
      <c r="F12" s="177">
        <f>SUM(F8:F11)</f>
        <v>4075</v>
      </c>
      <c r="G12" s="25"/>
      <c r="H12" s="14"/>
      <c r="V12" s="14"/>
      <c r="W12" s="13"/>
    </row>
    <row r="13" spans="1:23" x14ac:dyDescent="0.25">
      <c r="A13" s="26"/>
      <c r="B13" s="27"/>
      <c r="C13" s="24"/>
      <c r="D13" s="24"/>
      <c r="E13" s="24"/>
      <c r="F13" s="24"/>
      <c r="G13" s="25"/>
      <c r="H13" s="14"/>
      <c r="V13" s="14"/>
      <c r="W13" s="13"/>
    </row>
    <row r="14" spans="1:23" x14ac:dyDescent="0.25">
      <c r="A14" s="26"/>
      <c r="B14" s="27"/>
      <c r="C14" s="24" t="s">
        <v>470</v>
      </c>
      <c r="D14" s="24"/>
      <c r="E14" s="24"/>
      <c r="F14" s="24"/>
      <c r="G14" s="25"/>
      <c r="H14" s="14"/>
      <c r="V14" s="14"/>
      <c r="W14" s="13"/>
    </row>
    <row r="15" spans="1:23" x14ac:dyDescent="0.25">
      <c r="A15" s="33"/>
      <c r="B15" s="24"/>
      <c r="C15" s="24"/>
      <c r="D15" s="24"/>
      <c r="E15" s="24"/>
      <c r="F15" s="24"/>
      <c r="G15" s="25"/>
      <c r="H15" s="14"/>
      <c r="V15" s="14"/>
      <c r="W15" s="13"/>
    </row>
    <row r="16" spans="1:23" x14ac:dyDescent="0.25">
      <c r="A16" s="23" t="s">
        <v>159</v>
      </c>
      <c r="B16" s="24" t="s">
        <v>160</v>
      </c>
      <c r="C16" s="24" t="s">
        <v>471</v>
      </c>
      <c r="D16" s="24"/>
      <c r="E16" s="24"/>
      <c r="F16" s="24"/>
      <c r="G16" s="25"/>
      <c r="H16" s="14"/>
      <c r="V16" s="14"/>
      <c r="W16" s="13"/>
    </row>
    <row r="17" spans="1:23" x14ac:dyDescent="0.25">
      <c r="A17" s="33"/>
      <c r="B17" s="24"/>
      <c r="C17" s="24" t="s">
        <v>472</v>
      </c>
      <c r="D17" s="24"/>
      <c r="E17" s="24"/>
      <c r="F17" s="24"/>
      <c r="G17" s="25"/>
      <c r="H17" s="14"/>
      <c r="V17" s="14"/>
      <c r="W17" s="13"/>
    </row>
    <row r="18" spans="1:23" x14ac:dyDescent="0.25">
      <c r="A18" s="33"/>
      <c r="B18" s="24"/>
      <c r="C18" s="24"/>
      <c r="D18" s="24"/>
      <c r="E18" s="24"/>
      <c r="F18" s="24"/>
      <c r="G18" s="25"/>
      <c r="H18" s="14"/>
      <c r="V18" s="14"/>
      <c r="W18" s="13"/>
    </row>
    <row r="19" spans="1:23" ht="15" customHeight="1" x14ac:dyDescent="0.25">
      <c r="A19" s="33"/>
      <c r="B19" s="24" t="s">
        <v>164</v>
      </c>
      <c r="C19" s="24" t="s">
        <v>475</v>
      </c>
      <c r="D19" s="24"/>
      <c r="E19" s="24"/>
      <c r="F19" s="24"/>
      <c r="G19" s="25"/>
      <c r="H19" s="14"/>
      <c r="V19" s="14"/>
      <c r="W19" s="13"/>
    </row>
    <row r="20" spans="1:23" x14ac:dyDescent="0.25">
      <c r="A20" s="33"/>
      <c r="B20" s="24"/>
      <c r="C20" s="24" t="s">
        <v>476</v>
      </c>
      <c r="D20" s="24"/>
      <c r="E20" s="24"/>
      <c r="F20" s="24"/>
      <c r="G20" s="25"/>
      <c r="H20" s="14"/>
      <c r="V20" s="14"/>
      <c r="W20" s="13"/>
    </row>
    <row r="21" spans="1:23" x14ac:dyDescent="0.25">
      <c r="A21" s="33"/>
      <c r="B21" s="24"/>
      <c r="C21" s="24"/>
      <c r="D21" s="24"/>
      <c r="E21" s="24"/>
      <c r="F21" s="24"/>
      <c r="G21" s="25"/>
      <c r="H21" s="14"/>
      <c r="V21" s="14"/>
      <c r="W21" s="13"/>
    </row>
    <row r="22" spans="1:23" x14ac:dyDescent="0.25">
      <c r="A22" s="33"/>
      <c r="B22" s="24" t="s">
        <v>360</v>
      </c>
      <c r="C22" s="24" t="s">
        <v>477</v>
      </c>
      <c r="D22" s="24"/>
      <c r="E22" s="24"/>
      <c r="F22" s="24"/>
      <c r="G22" s="25"/>
      <c r="H22" s="14"/>
      <c r="V22" s="14"/>
      <c r="W22" s="13"/>
    </row>
    <row r="23" spans="1:23" ht="15" customHeight="1" thickBot="1" x14ac:dyDescent="0.3">
      <c r="A23" s="41"/>
      <c r="B23" s="42"/>
      <c r="C23" s="42"/>
      <c r="D23" s="42"/>
      <c r="E23" s="42"/>
      <c r="F23" s="42"/>
      <c r="G23" s="43"/>
      <c r="H23" s="14"/>
      <c r="V23" s="14"/>
      <c r="W23" s="13"/>
    </row>
    <row r="24" spans="1:23" ht="15" customHeight="1" x14ac:dyDescent="0.25">
      <c r="H24" s="14"/>
      <c r="V24" s="14"/>
      <c r="W24" s="13"/>
    </row>
    <row r="25" spans="1:23" ht="15" customHeight="1" x14ac:dyDescent="0.25">
      <c r="H25" s="14"/>
      <c r="V25" s="14"/>
      <c r="W25" s="13"/>
    </row>
    <row r="26" spans="1:23" ht="15" customHeight="1" x14ac:dyDescent="0.25">
      <c r="H26" s="14"/>
      <c r="V26" s="14"/>
      <c r="W26" s="13"/>
    </row>
    <row r="27" spans="1:23" ht="15" customHeight="1" x14ac:dyDescent="0.25">
      <c r="H27" s="14"/>
      <c r="V27" s="14"/>
      <c r="W27" s="13"/>
    </row>
    <row r="28" spans="1:23" ht="15" customHeight="1" x14ac:dyDescent="0.25">
      <c r="H28" s="14"/>
      <c r="V28" s="14"/>
      <c r="W28" s="13"/>
    </row>
    <row r="29" spans="1:23" x14ac:dyDescent="0.25">
      <c r="H29" s="14"/>
      <c r="V29" s="14"/>
      <c r="W29" s="13"/>
    </row>
    <row r="30" spans="1:23" x14ac:dyDescent="0.25">
      <c r="H30" s="14"/>
      <c r="V30" s="14"/>
      <c r="W30" s="13"/>
    </row>
    <row r="31" spans="1:23" x14ac:dyDescent="0.25">
      <c r="H31" s="14"/>
      <c r="V31" s="14"/>
      <c r="W31" s="13"/>
    </row>
    <row r="32" spans="1:23" x14ac:dyDescent="0.25">
      <c r="H32" s="14"/>
      <c r="V32" s="14"/>
      <c r="W32" s="13"/>
    </row>
    <row r="33" spans="1:23" x14ac:dyDescent="0.25">
      <c r="H33" s="14"/>
      <c r="V33" s="14"/>
      <c r="W33" s="13"/>
    </row>
    <row r="34" spans="1:23" x14ac:dyDescent="0.25">
      <c r="H34" s="14"/>
      <c r="V34" s="14"/>
      <c r="W34" s="13"/>
    </row>
    <row r="35" spans="1:23" x14ac:dyDescent="0.25">
      <c r="H35" s="14"/>
      <c r="V35" s="14"/>
      <c r="W35" s="13"/>
    </row>
    <row r="36" spans="1:23" x14ac:dyDescent="0.25">
      <c r="H36" s="14"/>
      <c r="V36" s="14"/>
      <c r="W36" s="13"/>
    </row>
    <row r="37" spans="1:23" x14ac:dyDescent="0.25">
      <c r="H37" s="14"/>
      <c r="V37" s="14"/>
      <c r="W37" s="13"/>
    </row>
    <row r="38" spans="1:23" x14ac:dyDescent="0.25">
      <c r="H38" s="14"/>
      <c r="V38" s="14"/>
      <c r="W38" s="13"/>
    </row>
    <row r="39" spans="1:23" x14ac:dyDescent="0.25">
      <c r="A39" s="13"/>
      <c r="B39" s="13"/>
      <c r="H39" s="14"/>
      <c r="V39" s="14"/>
      <c r="W39" s="13"/>
    </row>
    <row r="40" spans="1:23" x14ac:dyDescent="0.25">
      <c r="H40" s="14"/>
      <c r="V40" s="14"/>
      <c r="W40" s="13"/>
    </row>
    <row r="41" spans="1:23" x14ac:dyDescent="0.25">
      <c r="H41" s="14"/>
      <c r="V41" s="14"/>
      <c r="W41" s="13"/>
    </row>
    <row r="42" spans="1:23" x14ac:dyDescent="0.25">
      <c r="H42" s="14"/>
      <c r="V42" s="14"/>
      <c r="W42" s="13"/>
    </row>
    <row r="43" spans="1:23" x14ac:dyDescent="0.25">
      <c r="H43" s="14"/>
      <c r="V43" s="14"/>
      <c r="W43" s="13"/>
    </row>
    <row r="44" spans="1:23" x14ac:dyDescent="0.25">
      <c r="H44" s="14"/>
      <c r="V44" s="14"/>
      <c r="W44" s="13"/>
    </row>
    <row r="45" spans="1:23" x14ac:dyDescent="0.25">
      <c r="H45" s="14"/>
      <c r="V45" s="14"/>
      <c r="W45" s="13"/>
    </row>
    <row r="46" spans="1:23" x14ac:dyDescent="0.25">
      <c r="H46" s="14"/>
      <c r="V46" s="14"/>
      <c r="W46" s="13"/>
    </row>
    <row r="47" spans="1:23" x14ac:dyDescent="0.25">
      <c r="H47" s="14"/>
      <c r="V47" s="14"/>
      <c r="W47" s="13"/>
    </row>
    <row r="48" spans="1:23" x14ac:dyDescent="0.25">
      <c r="H48" s="14"/>
      <c r="V48" s="14"/>
      <c r="W48" s="13"/>
    </row>
    <row r="49" spans="8:23" x14ac:dyDescent="0.25">
      <c r="H49" s="14"/>
      <c r="V49" s="14"/>
      <c r="W49" s="13"/>
    </row>
  </sheetData>
  <mergeCells count="1">
    <mergeCell ref="F1:G1"/>
  </mergeCells>
  <hyperlinks>
    <hyperlink ref="F1" location="TOC!A1" display="Return to TOC" xr:uid="{ADDF2593-D959-48DB-B2B5-1274224469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3952-6E7A-4E77-9BFF-33F0DEE6FED7}">
  <sheetPr codeName="Sheet94"/>
  <dimension ref="A1:AA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0.7109375" customWidth="1"/>
    <col min="4" max="5" width="17.7109375" customWidth="1"/>
    <col min="6" max="6" width="6.140625" customWidth="1"/>
    <col min="7" max="7" width="10.7109375" customWidth="1"/>
    <col min="8" max="9" width="17.7109375" customWidth="1"/>
    <col min="10" max="11" width="9" customWidth="1"/>
    <col min="12" max="12" width="2.7109375" customWidth="1"/>
    <col min="13" max="26" width="9.28515625" customWidth="1"/>
  </cols>
  <sheetData>
    <row r="1" spans="1:27" x14ac:dyDescent="0.25">
      <c r="A1" s="20" t="s">
        <v>135</v>
      </c>
      <c r="B1" s="21"/>
      <c r="C1" s="21" t="s">
        <v>27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27" x14ac:dyDescent="0.25">
      <c r="A2" s="23" t="s">
        <v>136</v>
      </c>
      <c r="B2" s="24"/>
      <c r="C2" s="24" t="s">
        <v>170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138</v>
      </c>
      <c r="B3" s="24"/>
      <c r="C3" s="24" t="s">
        <v>20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139</v>
      </c>
      <c r="B5" s="24"/>
      <c r="C5" s="24" t="s">
        <v>171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 t="s">
        <v>172</v>
      </c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45" t="s">
        <v>178</v>
      </c>
      <c r="D8" s="46"/>
      <c r="E8" s="46"/>
      <c r="F8" s="24"/>
      <c r="G8" s="45" t="s">
        <v>179</v>
      </c>
      <c r="H8" s="45"/>
      <c r="I8" s="45"/>
      <c r="J8" s="24"/>
      <c r="K8" s="28"/>
      <c r="L8" s="14"/>
      <c r="AA8" s="13"/>
    </row>
    <row r="9" spans="1:27" x14ac:dyDescent="0.25">
      <c r="A9" s="29"/>
      <c r="B9" s="27"/>
      <c r="C9" s="16" t="s">
        <v>173</v>
      </c>
      <c r="D9" s="47" t="s">
        <v>174</v>
      </c>
      <c r="E9" s="48"/>
      <c r="F9" s="24"/>
      <c r="G9" s="16" t="s">
        <v>173</v>
      </c>
      <c r="H9" s="47" t="s">
        <v>174</v>
      </c>
      <c r="I9" s="48"/>
      <c r="J9" s="24"/>
      <c r="K9" s="28"/>
      <c r="L9" s="14"/>
      <c r="AA9" s="13"/>
    </row>
    <row r="10" spans="1:27" x14ac:dyDescent="0.25">
      <c r="A10" s="26"/>
      <c r="B10" s="27"/>
      <c r="C10" s="18" t="s">
        <v>175</v>
      </c>
      <c r="D10" s="49" t="s">
        <v>176</v>
      </c>
      <c r="E10" s="36" t="s">
        <v>177</v>
      </c>
      <c r="F10" s="24"/>
      <c r="G10" s="50" t="s">
        <v>175</v>
      </c>
      <c r="H10" s="51" t="s">
        <v>176</v>
      </c>
      <c r="I10" s="16" t="s">
        <v>177</v>
      </c>
      <c r="J10" s="24"/>
      <c r="K10" s="28"/>
      <c r="L10" s="14"/>
      <c r="AA10" s="13"/>
    </row>
    <row r="11" spans="1:27" x14ac:dyDescent="0.25">
      <c r="A11" s="26"/>
      <c r="B11" s="27"/>
      <c r="C11" s="16" t="s">
        <v>180</v>
      </c>
      <c r="D11" s="52">
        <v>5968000</v>
      </c>
      <c r="E11" s="52">
        <v>5092000</v>
      </c>
      <c r="F11" s="24"/>
      <c r="G11" s="53" t="s">
        <v>180</v>
      </c>
      <c r="H11" s="16">
        <v>14</v>
      </c>
      <c r="I11" s="16">
        <v>35</v>
      </c>
      <c r="J11" s="24"/>
      <c r="K11" s="28"/>
      <c r="L11" s="14"/>
      <c r="AA11" s="13"/>
    </row>
    <row r="12" spans="1:27" x14ac:dyDescent="0.25">
      <c r="A12" s="26"/>
      <c r="B12" s="27"/>
      <c r="C12" s="18" t="s">
        <v>181</v>
      </c>
      <c r="D12" s="54">
        <v>5609000</v>
      </c>
      <c r="E12" s="54">
        <v>1133000</v>
      </c>
      <c r="F12" s="24"/>
      <c r="G12" s="55" t="s">
        <v>181</v>
      </c>
      <c r="H12" s="18">
        <v>23</v>
      </c>
      <c r="I12" s="18">
        <v>18</v>
      </c>
      <c r="J12" s="24"/>
      <c r="K12" s="28"/>
      <c r="L12" s="14"/>
      <c r="AA12" s="13"/>
    </row>
    <row r="13" spans="1:27" x14ac:dyDescent="0.25">
      <c r="A13" s="26"/>
      <c r="B13" s="27"/>
      <c r="C13" s="24"/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6"/>
      <c r="B14" s="27"/>
      <c r="C14" s="45" t="s">
        <v>182</v>
      </c>
      <c r="D14" s="45"/>
      <c r="E14" s="45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16" t="s">
        <v>173</v>
      </c>
      <c r="D15" s="47" t="s">
        <v>174</v>
      </c>
      <c r="E15" s="48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/>
      <c r="C16" s="50" t="s">
        <v>175</v>
      </c>
      <c r="D16" s="51" t="s">
        <v>176</v>
      </c>
      <c r="E16" s="16" t="s">
        <v>177</v>
      </c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53" t="s">
        <v>180</v>
      </c>
      <c r="D17" s="56">
        <v>446000</v>
      </c>
      <c r="E17" s="56">
        <v>350000</v>
      </c>
      <c r="F17" s="24"/>
      <c r="G17" s="24"/>
      <c r="H17" s="24"/>
      <c r="I17" s="24"/>
      <c r="J17" s="24"/>
      <c r="K17" s="28"/>
      <c r="L17" s="14"/>
      <c r="AA17" s="13"/>
    </row>
    <row r="18" spans="1:27" x14ac:dyDescent="0.25">
      <c r="A18" s="33"/>
      <c r="B18" s="24"/>
      <c r="C18" s="55" t="s">
        <v>181</v>
      </c>
      <c r="D18" s="54">
        <v>251000</v>
      </c>
      <c r="E18" s="54">
        <v>269000</v>
      </c>
      <c r="F18" s="24"/>
      <c r="G18" s="24"/>
      <c r="H18" s="24"/>
      <c r="I18" s="24"/>
      <c r="J18" s="24"/>
      <c r="K18" s="28"/>
      <c r="L18" s="14"/>
      <c r="AA18" s="13"/>
    </row>
    <row r="19" spans="1:27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  <c r="AA19" s="13"/>
    </row>
    <row r="20" spans="1:27" x14ac:dyDescent="0.25">
      <c r="A20" s="33"/>
      <c r="B20" s="24"/>
      <c r="C20" s="57" t="s">
        <v>183</v>
      </c>
      <c r="D20" s="24"/>
      <c r="E20" s="24"/>
      <c r="F20" s="24"/>
      <c r="G20" s="24"/>
      <c r="H20" s="24"/>
      <c r="I20" s="24"/>
      <c r="J20" s="24"/>
      <c r="K20" s="28"/>
      <c r="L20" s="14"/>
      <c r="AA20" s="13"/>
    </row>
    <row r="21" spans="1:27" ht="18" x14ac:dyDescent="0.35">
      <c r="A21" s="33"/>
      <c r="B21" s="24"/>
      <c r="C21" s="57" t="s">
        <v>184</v>
      </c>
      <c r="D21" s="24"/>
      <c r="E21" s="24"/>
      <c r="F21" s="24"/>
      <c r="G21" s="24"/>
      <c r="H21" s="24"/>
      <c r="I21" s="24"/>
      <c r="J21" s="24"/>
      <c r="K21" s="28"/>
      <c r="L21" s="14"/>
      <c r="AA21" s="13"/>
    </row>
    <row r="22" spans="1:27" x14ac:dyDescent="0.25">
      <c r="A22" s="33"/>
      <c r="B22" s="24"/>
      <c r="C22" s="24" t="s">
        <v>185</v>
      </c>
      <c r="D22" s="24"/>
      <c r="E22" s="24"/>
      <c r="F22" s="24"/>
      <c r="G22" s="24"/>
      <c r="H22" s="24"/>
      <c r="I22" s="24"/>
      <c r="J22" s="24"/>
      <c r="K22" s="28"/>
      <c r="L22" s="14"/>
      <c r="AA22" s="13"/>
    </row>
    <row r="23" spans="1:27" ht="15" customHeight="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4"/>
      <c r="K23" s="28"/>
      <c r="L23" s="14"/>
      <c r="AA23" s="13"/>
    </row>
    <row r="24" spans="1:27" ht="15" customHeight="1" x14ac:dyDescent="0.25">
      <c r="A24" s="23" t="s">
        <v>159</v>
      </c>
      <c r="B24" s="40" t="s">
        <v>186</v>
      </c>
      <c r="C24" s="24" t="s">
        <v>187</v>
      </c>
      <c r="D24" s="24"/>
      <c r="E24" s="24"/>
      <c r="F24" s="24"/>
      <c r="G24" s="24"/>
      <c r="H24" s="24"/>
      <c r="I24" s="24"/>
      <c r="J24" s="24"/>
      <c r="K24" s="28"/>
      <c r="L24" s="14"/>
      <c r="AA24" s="13"/>
    </row>
    <row r="25" spans="1:27" ht="15" customHeight="1" x14ac:dyDescent="0.25">
      <c r="A25" s="33"/>
      <c r="B25" s="40"/>
      <c r="C25" s="24"/>
      <c r="D25" s="24"/>
      <c r="E25" s="24"/>
      <c r="F25" s="24"/>
      <c r="G25" s="24"/>
      <c r="H25" s="24"/>
      <c r="I25" s="24"/>
      <c r="J25" s="24"/>
      <c r="K25" s="28"/>
      <c r="L25" s="14"/>
      <c r="AA25" s="13"/>
    </row>
    <row r="26" spans="1:27" ht="15" customHeight="1" x14ac:dyDescent="0.25">
      <c r="A26" s="33"/>
      <c r="B26" s="40" t="s">
        <v>188</v>
      </c>
      <c r="C26" s="24" t="s">
        <v>189</v>
      </c>
      <c r="D26" s="24"/>
      <c r="E26" s="24"/>
      <c r="F26" s="24"/>
      <c r="G26" s="24"/>
      <c r="H26" s="24"/>
      <c r="I26" s="24"/>
      <c r="J26" s="24"/>
      <c r="K26" s="28"/>
      <c r="L26" s="14"/>
      <c r="AA26" s="13"/>
    </row>
    <row r="27" spans="1:27" ht="15" customHeight="1" thickBot="1" x14ac:dyDescent="0.3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58"/>
      <c r="L27" s="14"/>
      <c r="AA27" s="13"/>
    </row>
    <row r="28" spans="1:27" ht="15" customHeight="1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2:27" x14ac:dyDescent="0.25">
      <c r="L49" s="14"/>
      <c r="AA49" s="13"/>
    </row>
  </sheetData>
  <mergeCells count="1">
    <mergeCell ref="J1:K1"/>
  </mergeCells>
  <hyperlinks>
    <hyperlink ref="J1" location="TOC!A1" display="Return to TOC" xr:uid="{8709254B-49DA-4EF7-9D96-7DDEF9A64FD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82F-9764-4110-B8B6-D99EDDC8A180}">
  <sheetPr codeName="Sheet30"/>
  <dimension ref="A1:Y10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4.85546875" customWidth="1"/>
    <col min="5" max="5" width="17.7109375" customWidth="1"/>
    <col min="6" max="6" width="16" bestFit="1" customWidth="1"/>
    <col min="7" max="7" width="10.5703125" bestFit="1" customWidth="1"/>
    <col min="8" max="8" width="13.7109375" bestFit="1" customWidth="1"/>
    <col min="9" max="9" width="12.28515625" customWidth="1"/>
    <col min="10" max="10" width="2.7109375" customWidth="1"/>
    <col min="11" max="22" width="9.28515625" customWidth="1"/>
    <col min="23" max="26" width="9" customWidth="1"/>
  </cols>
  <sheetData>
    <row r="1" spans="1:25" x14ac:dyDescent="0.25">
      <c r="A1" s="20" t="s">
        <v>135</v>
      </c>
      <c r="B1" s="21"/>
      <c r="C1" s="21" t="s">
        <v>128</v>
      </c>
      <c r="D1" s="22"/>
      <c r="E1" s="21"/>
      <c r="F1" s="21"/>
      <c r="G1" s="21"/>
      <c r="H1" s="317" t="s">
        <v>169</v>
      </c>
      <c r="I1" s="318"/>
      <c r="J1" s="10"/>
      <c r="X1" s="10"/>
    </row>
    <row r="2" spans="1:25" x14ac:dyDescent="0.25">
      <c r="A2" s="23" t="s">
        <v>136</v>
      </c>
      <c r="B2" s="24"/>
      <c r="C2" s="24" t="s">
        <v>478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138</v>
      </c>
      <c r="B3" s="24"/>
      <c r="C3" s="24" t="s">
        <v>463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139</v>
      </c>
      <c r="B5" s="24"/>
      <c r="C5" s="24" t="s">
        <v>479</v>
      </c>
      <c r="D5" s="24"/>
      <c r="E5" s="24"/>
      <c r="F5" s="24"/>
      <c r="G5" s="24"/>
      <c r="H5" s="24"/>
      <c r="I5" s="25"/>
      <c r="J5" s="14"/>
      <c r="W5" s="13"/>
      <c r="X5" s="14"/>
      <c r="Y5" s="13"/>
    </row>
    <row r="6" spans="1:25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  <c r="W6" s="13"/>
      <c r="X6" s="14"/>
      <c r="Y6" s="13"/>
    </row>
    <row r="7" spans="1:25" x14ac:dyDescent="0.25">
      <c r="A7" s="33"/>
      <c r="B7" s="24"/>
      <c r="C7" s="24"/>
      <c r="D7" s="24"/>
      <c r="E7" s="24"/>
      <c r="F7" s="24"/>
      <c r="G7" s="24"/>
      <c r="H7" s="24"/>
      <c r="I7" s="25"/>
      <c r="J7" s="14"/>
      <c r="W7" s="13"/>
      <c r="X7" s="14"/>
      <c r="Y7" s="13"/>
    </row>
    <row r="8" spans="1:25" ht="60" customHeight="1" x14ac:dyDescent="0.25">
      <c r="A8" s="33"/>
      <c r="B8" s="24"/>
      <c r="C8" s="207" t="s">
        <v>480</v>
      </c>
      <c r="D8" s="150" t="s">
        <v>481</v>
      </c>
      <c r="E8" s="151" t="s">
        <v>482</v>
      </c>
      <c r="F8" s="150" t="s">
        <v>466</v>
      </c>
      <c r="G8" s="150" t="s">
        <v>179</v>
      </c>
      <c r="H8" s="61" t="s">
        <v>483</v>
      </c>
      <c r="I8" s="25"/>
      <c r="J8" s="14"/>
      <c r="W8" s="13"/>
      <c r="X8" s="14"/>
      <c r="Y8" s="13"/>
    </row>
    <row r="9" spans="1:25" x14ac:dyDescent="0.25">
      <c r="A9" s="29"/>
      <c r="B9" s="27"/>
      <c r="C9" s="50">
        <v>1</v>
      </c>
      <c r="D9" s="17">
        <v>0</v>
      </c>
      <c r="E9" s="200">
        <v>15000000</v>
      </c>
      <c r="F9" s="71">
        <v>15000</v>
      </c>
      <c r="G9" s="71">
        <v>5000</v>
      </c>
      <c r="H9" s="156">
        <v>9000000</v>
      </c>
      <c r="I9" s="25"/>
      <c r="J9" s="14"/>
      <c r="W9" s="13"/>
      <c r="X9" s="14"/>
      <c r="Y9" s="13"/>
    </row>
    <row r="10" spans="1:25" x14ac:dyDescent="0.25">
      <c r="A10" s="29"/>
      <c r="B10" s="27"/>
      <c r="C10" s="50">
        <v>1</v>
      </c>
      <c r="D10" s="17">
        <v>1</v>
      </c>
      <c r="E10" s="200">
        <v>125000000</v>
      </c>
      <c r="F10" s="71">
        <v>125000</v>
      </c>
      <c r="G10" s="71">
        <v>41000</v>
      </c>
      <c r="H10" s="156">
        <v>75000000</v>
      </c>
      <c r="I10" s="25"/>
      <c r="J10" s="14"/>
      <c r="W10" s="13"/>
      <c r="X10" s="14"/>
      <c r="Y10" s="13"/>
    </row>
    <row r="11" spans="1:25" x14ac:dyDescent="0.25">
      <c r="A11" s="26"/>
      <c r="B11" s="27"/>
      <c r="C11" s="50">
        <v>1</v>
      </c>
      <c r="D11" s="17" t="s">
        <v>484</v>
      </c>
      <c r="E11" s="200">
        <v>230000000</v>
      </c>
      <c r="F11" s="71">
        <v>230000</v>
      </c>
      <c r="G11" s="71">
        <v>76000</v>
      </c>
      <c r="H11" s="156">
        <v>138000000</v>
      </c>
      <c r="I11" s="25"/>
      <c r="J11" s="14"/>
      <c r="W11" s="13"/>
      <c r="X11" s="14"/>
      <c r="Y11" s="13"/>
    </row>
    <row r="12" spans="1:25" x14ac:dyDescent="0.25">
      <c r="A12" s="26"/>
      <c r="B12" s="27"/>
      <c r="C12" s="50">
        <v>2</v>
      </c>
      <c r="D12" s="17">
        <v>0</v>
      </c>
      <c r="E12" s="200">
        <v>25000000</v>
      </c>
      <c r="F12" s="71">
        <v>25000</v>
      </c>
      <c r="G12" s="71">
        <v>7000</v>
      </c>
      <c r="H12" s="156">
        <v>16000000</v>
      </c>
      <c r="I12" s="25"/>
      <c r="J12" s="14"/>
      <c r="W12" s="13"/>
      <c r="X12" s="14"/>
      <c r="Y12" s="13"/>
    </row>
    <row r="13" spans="1:25" x14ac:dyDescent="0.25">
      <c r="A13" s="26"/>
      <c r="B13" s="27"/>
      <c r="C13" s="50">
        <v>2</v>
      </c>
      <c r="D13" s="17">
        <v>1</v>
      </c>
      <c r="E13" s="200">
        <v>310000000</v>
      </c>
      <c r="F13" s="71">
        <v>300000</v>
      </c>
      <c r="G13" s="71">
        <v>84000</v>
      </c>
      <c r="H13" s="156">
        <v>187000000</v>
      </c>
      <c r="I13" s="25"/>
      <c r="J13" s="14"/>
      <c r="W13" s="13"/>
      <c r="X13" s="14"/>
      <c r="Y13" s="13"/>
    </row>
    <row r="14" spans="1:25" x14ac:dyDescent="0.25">
      <c r="A14" s="26"/>
      <c r="B14" s="27"/>
      <c r="C14" s="50">
        <v>2</v>
      </c>
      <c r="D14" s="17" t="s">
        <v>484</v>
      </c>
      <c r="E14" s="200">
        <v>550000000</v>
      </c>
      <c r="F14" s="71">
        <v>535000</v>
      </c>
      <c r="G14" s="71">
        <v>147000</v>
      </c>
      <c r="H14" s="156">
        <v>328000000</v>
      </c>
      <c r="I14" s="25"/>
      <c r="J14" s="14"/>
      <c r="W14" s="13"/>
      <c r="X14" s="14"/>
      <c r="Y14" s="13"/>
    </row>
    <row r="15" spans="1:25" x14ac:dyDescent="0.25">
      <c r="A15" s="26"/>
      <c r="B15" s="27"/>
      <c r="C15" s="50">
        <v>3</v>
      </c>
      <c r="D15" s="17">
        <v>0</v>
      </c>
      <c r="E15" s="200">
        <v>10000000</v>
      </c>
      <c r="F15" s="71">
        <v>10000</v>
      </c>
      <c r="G15" s="71">
        <v>4000</v>
      </c>
      <c r="H15" s="156">
        <v>7000000</v>
      </c>
      <c r="I15" s="25"/>
      <c r="J15" s="14"/>
      <c r="W15" s="13"/>
      <c r="X15" s="14"/>
      <c r="Y15" s="13"/>
    </row>
    <row r="16" spans="1:25" x14ac:dyDescent="0.25">
      <c r="A16" s="33"/>
      <c r="B16" s="24"/>
      <c r="C16" s="50">
        <v>3</v>
      </c>
      <c r="D16" s="17">
        <v>1</v>
      </c>
      <c r="E16" s="200">
        <v>80000000</v>
      </c>
      <c r="F16" s="71">
        <v>100000</v>
      </c>
      <c r="G16" s="71">
        <v>35000</v>
      </c>
      <c r="H16" s="156">
        <v>43000000</v>
      </c>
      <c r="I16" s="25"/>
      <c r="J16" s="14"/>
      <c r="W16" s="13"/>
      <c r="X16" s="14"/>
      <c r="Y16" s="13"/>
    </row>
    <row r="17" spans="1:25" x14ac:dyDescent="0.25">
      <c r="A17" s="33"/>
      <c r="B17" s="24"/>
      <c r="C17" s="55">
        <v>3</v>
      </c>
      <c r="D17" s="18" t="s">
        <v>484</v>
      </c>
      <c r="E17" s="209">
        <v>160000000</v>
      </c>
      <c r="F17" s="74">
        <v>170000</v>
      </c>
      <c r="G17" s="74">
        <v>60000</v>
      </c>
      <c r="H17" s="210">
        <v>100000000</v>
      </c>
      <c r="I17" s="25"/>
      <c r="J17" s="14"/>
      <c r="W17" s="13"/>
      <c r="X17" s="14"/>
      <c r="Y17" s="13"/>
    </row>
    <row r="18" spans="1:25" x14ac:dyDescent="0.25">
      <c r="A18" s="33"/>
      <c r="B18" s="24"/>
      <c r="C18" s="24"/>
      <c r="D18" s="24"/>
      <c r="E18" s="24"/>
      <c r="F18" s="24"/>
      <c r="G18" s="24"/>
      <c r="H18" s="24"/>
      <c r="I18" s="25"/>
      <c r="J18" s="14"/>
      <c r="W18" s="13"/>
      <c r="X18" s="14"/>
      <c r="Y18" s="13"/>
    </row>
    <row r="19" spans="1:25" ht="15" customHeight="1" x14ac:dyDescent="0.25">
      <c r="A19" s="23" t="s">
        <v>159</v>
      </c>
      <c r="B19" s="24"/>
      <c r="C19" s="24" t="s">
        <v>485</v>
      </c>
      <c r="D19" s="24"/>
      <c r="E19" s="24"/>
      <c r="F19" s="24"/>
      <c r="G19" s="24"/>
      <c r="H19" s="24"/>
      <c r="I19" s="25"/>
      <c r="J19" s="14"/>
      <c r="W19" s="13"/>
      <c r="X19" s="14"/>
      <c r="Y19" s="13"/>
    </row>
    <row r="20" spans="1:25" ht="15.75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J20" s="14"/>
      <c r="W20" s="13"/>
      <c r="X20" s="14"/>
      <c r="Y20" s="13"/>
    </row>
    <row r="21" spans="1:25" x14ac:dyDescent="0.25">
      <c r="J21" s="14"/>
      <c r="W21" s="13"/>
      <c r="X21" s="14"/>
      <c r="Y21" s="13"/>
    </row>
    <row r="22" spans="1:25" x14ac:dyDescent="0.25">
      <c r="J22" s="14"/>
      <c r="W22" s="13"/>
      <c r="X22" s="14"/>
      <c r="Y22" s="13"/>
    </row>
    <row r="23" spans="1:25" ht="15" customHeight="1" x14ac:dyDescent="0.25">
      <c r="J23" s="14"/>
      <c r="W23" s="13"/>
      <c r="X23" s="14"/>
      <c r="Y23" s="13"/>
    </row>
    <row r="24" spans="1:25" ht="15" customHeight="1" x14ac:dyDescent="0.25">
      <c r="J24" s="14"/>
      <c r="W24" s="13"/>
      <c r="X24" s="14"/>
      <c r="Y24" s="13"/>
    </row>
    <row r="25" spans="1:25" ht="15" customHeight="1" x14ac:dyDescent="0.25">
      <c r="J25" s="14"/>
      <c r="W25" s="13"/>
      <c r="X25" s="14"/>
      <c r="Y25" s="13"/>
    </row>
    <row r="26" spans="1:25" ht="15" customHeight="1" x14ac:dyDescent="0.25">
      <c r="J26" s="14"/>
      <c r="W26" s="13"/>
      <c r="X26" s="14"/>
      <c r="Y26" s="13"/>
    </row>
    <row r="27" spans="1:25" ht="15" customHeight="1" x14ac:dyDescent="0.25">
      <c r="J27" s="14"/>
      <c r="W27" s="13"/>
      <c r="X27" s="14"/>
      <c r="Y27" s="13"/>
    </row>
    <row r="28" spans="1:25" ht="15" customHeight="1" x14ac:dyDescent="0.25">
      <c r="J28" s="14"/>
      <c r="W28" s="13"/>
      <c r="X28" s="14"/>
      <c r="Y28" s="13"/>
    </row>
    <row r="29" spans="1:25" x14ac:dyDescent="0.25">
      <c r="J29" s="14"/>
      <c r="W29" s="13"/>
      <c r="X29" s="14"/>
      <c r="Y29" s="13"/>
    </row>
    <row r="30" spans="1:25" x14ac:dyDescent="0.25">
      <c r="J30" s="14"/>
      <c r="W30" s="13"/>
      <c r="X30" s="14"/>
      <c r="Y30" s="13"/>
    </row>
    <row r="31" spans="1:25" x14ac:dyDescent="0.25">
      <c r="J31" s="14"/>
      <c r="W31" s="13"/>
      <c r="X31" s="14"/>
      <c r="Y31" s="13"/>
    </row>
    <row r="32" spans="1:25" x14ac:dyDescent="0.25">
      <c r="J32" s="14"/>
      <c r="W32" s="13"/>
      <c r="X32" s="14"/>
      <c r="Y32" s="13"/>
    </row>
    <row r="33" spans="1:25" x14ac:dyDescent="0.25">
      <c r="J33" s="14"/>
      <c r="W33" s="13"/>
      <c r="X33" s="14"/>
      <c r="Y33" s="13"/>
    </row>
    <row r="34" spans="1:25" x14ac:dyDescent="0.25">
      <c r="J34" s="14"/>
      <c r="W34" s="13"/>
      <c r="X34" s="14"/>
      <c r="Y34" s="13"/>
    </row>
    <row r="35" spans="1:25" x14ac:dyDescent="0.25">
      <c r="J35" s="14"/>
      <c r="W35" s="13"/>
      <c r="X35" s="14"/>
      <c r="Y35" s="13"/>
    </row>
    <row r="36" spans="1:25" x14ac:dyDescent="0.25">
      <c r="J36" s="14"/>
      <c r="W36" s="13"/>
      <c r="X36" s="14"/>
      <c r="Y36" s="13"/>
    </row>
    <row r="37" spans="1:25" x14ac:dyDescent="0.25">
      <c r="J37" s="14"/>
      <c r="W37" s="13"/>
      <c r="X37" s="14"/>
      <c r="Y37" s="13"/>
    </row>
    <row r="38" spans="1:25" x14ac:dyDescent="0.25">
      <c r="J38" s="14"/>
      <c r="W38" s="13"/>
      <c r="X38" s="14"/>
      <c r="Y38" s="13"/>
    </row>
    <row r="39" spans="1:25" x14ac:dyDescent="0.25">
      <c r="A39" s="13"/>
      <c r="B39" s="13"/>
      <c r="J39" s="14"/>
      <c r="W39" s="13"/>
      <c r="X39" s="14"/>
      <c r="Y39" s="13"/>
    </row>
    <row r="40" spans="1:25" x14ac:dyDescent="0.25">
      <c r="J40" s="14"/>
      <c r="W40" s="13"/>
      <c r="X40" s="14"/>
      <c r="Y40" s="13"/>
    </row>
    <row r="41" spans="1:25" x14ac:dyDescent="0.25">
      <c r="J41" s="14"/>
      <c r="W41" s="13"/>
      <c r="X41" s="14"/>
      <c r="Y41" s="13"/>
    </row>
    <row r="42" spans="1:25" x14ac:dyDescent="0.25">
      <c r="J42" s="14"/>
      <c r="W42" s="13"/>
      <c r="X42" s="14"/>
      <c r="Y42" s="13"/>
    </row>
    <row r="43" spans="1:25" x14ac:dyDescent="0.25">
      <c r="J43" s="14"/>
      <c r="W43" s="13"/>
      <c r="X43" s="14"/>
      <c r="Y43" s="13"/>
    </row>
    <row r="44" spans="1:25" x14ac:dyDescent="0.25">
      <c r="J44" s="14"/>
      <c r="W44" s="13"/>
      <c r="X44" s="14"/>
      <c r="Y44" s="13"/>
    </row>
    <row r="45" spans="1:25" x14ac:dyDescent="0.25">
      <c r="J45" s="14"/>
      <c r="W45" s="13"/>
      <c r="X45" s="14"/>
      <c r="Y45" s="13"/>
    </row>
    <row r="46" spans="1:25" x14ac:dyDescent="0.25">
      <c r="J46" s="14"/>
      <c r="W46" s="13"/>
      <c r="X46" s="14"/>
      <c r="Y46" s="13"/>
    </row>
    <row r="47" spans="1:25" x14ac:dyDescent="0.25">
      <c r="J47" s="14"/>
      <c r="W47" s="13"/>
      <c r="X47" s="14"/>
      <c r="Y47" s="13"/>
    </row>
    <row r="48" spans="1:25" x14ac:dyDescent="0.25">
      <c r="J48" s="14"/>
      <c r="W48" s="13"/>
      <c r="X48" s="14"/>
      <c r="Y48" s="13"/>
    </row>
    <row r="49" spans="10:25" x14ac:dyDescent="0.25">
      <c r="J49" s="14"/>
      <c r="W49" s="13"/>
      <c r="X49" s="14"/>
      <c r="Y49" s="13"/>
    </row>
    <row r="58" spans="10:25" ht="62.25" customHeight="1" x14ac:dyDescent="0.25"/>
    <row r="108" ht="60" customHeight="1" x14ac:dyDescent="0.25"/>
  </sheetData>
  <mergeCells count="1">
    <mergeCell ref="H1:I1"/>
  </mergeCells>
  <hyperlinks>
    <hyperlink ref="H1" location="TOC!A1" display="Return to TOC" xr:uid="{6AE3489D-E5F5-4357-BE34-671ED89FB47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74D6-CE6D-4431-B652-009719F36DF5}">
  <sheetPr codeName="Sheet29"/>
  <dimension ref="A1:Y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14062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9" max="9" width="3.7109375" customWidth="1"/>
    <col min="10" max="10" width="2.7109375" customWidth="1"/>
    <col min="11" max="22" width="9.28515625" customWidth="1"/>
    <col min="23" max="24" width="9" customWidth="1"/>
  </cols>
  <sheetData>
    <row r="1" spans="1:25" x14ac:dyDescent="0.25">
      <c r="A1" s="20" t="s">
        <v>135</v>
      </c>
      <c r="B1" s="21"/>
      <c r="C1" s="21" t="s">
        <v>128</v>
      </c>
      <c r="D1" s="22"/>
      <c r="E1" s="21"/>
      <c r="F1" s="21"/>
      <c r="G1" s="21"/>
      <c r="H1" s="317" t="s">
        <v>169</v>
      </c>
      <c r="I1" s="318"/>
      <c r="J1" s="10"/>
      <c r="X1" s="10"/>
    </row>
    <row r="2" spans="1:25" x14ac:dyDescent="0.25">
      <c r="A2" s="23" t="s">
        <v>136</v>
      </c>
      <c r="B2" s="24"/>
      <c r="C2" s="24" t="s">
        <v>486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138</v>
      </c>
      <c r="B3" s="24"/>
      <c r="C3" s="24" t="s">
        <v>487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139</v>
      </c>
      <c r="B5" s="24"/>
      <c r="C5" s="24" t="s">
        <v>488</v>
      </c>
      <c r="D5" s="24"/>
      <c r="E5" s="24"/>
      <c r="F5" s="24"/>
      <c r="G5" s="24"/>
      <c r="H5" s="24"/>
      <c r="I5" s="25"/>
      <c r="J5" s="14"/>
      <c r="W5" s="13"/>
      <c r="X5" s="14"/>
      <c r="Y5" s="13"/>
    </row>
    <row r="6" spans="1:25" x14ac:dyDescent="0.25">
      <c r="A6" s="33"/>
      <c r="B6" s="24"/>
      <c r="C6" s="24" t="s">
        <v>489</v>
      </c>
      <c r="D6" s="24"/>
      <c r="E6" s="24"/>
      <c r="F6" s="24"/>
      <c r="G6" s="24"/>
      <c r="H6" s="24"/>
      <c r="I6" s="25"/>
      <c r="J6" s="14"/>
      <c r="W6" s="13"/>
      <c r="X6" s="14"/>
      <c r="Y6" s="13"/>
    </row>
    <row r="7" spans="1:25" ht="15" customHeight="1" x14ac:dyDescent="0.25">
      <c r="A7" s="33"/>
      <c r="B7" s="24"/>
      <c r="C7" s="24"/>
      <c r="D7" s="24"/>
      <c r="E7" s="24"/>
      <c r="F7" s="24"/>
      <c r="G7" s="24"/>
      <c r="H7" s="24"/>
      <c r="I7" s="25"/>
      <c r="J7" s="14"/>
      <c r="W7" s="13"/>
      <c r="X7" s="14"/>
      <c r="Y7" s="13"/>
    </row>
    <row r="8" spans="1:25" ht="45" x14ac:dyDescent="0.25">
      <c r="A8" s="29"/>
      <c r="B8" s="27"/>
      <c r="C8" s="150" t="s">
        <v>405</v>
      </c>
      <c r="D8" s="150" t="s">
        <v>490</v>
      </c>
      <c r="E8" s="150" t="s">
        <v>491</v>
      </c>
      <c r="F8" s="150" t="s">
        <v>492</v>
      </c>
      <c r="G8" s="24"/>
      <c r="H8" s="24"/>
      <c r="I8" s="25"/>
      <c r="J8" s="14"/>
      <c r="W8" s="13"/>
      <c r="X8" s="14"/>
      <c r="Y8" s="13"/>
    </row>
    <row r="9" spans="1:25" x14ac:dyDescent="0.25">
      <c r="A9" s="29"/>
      <c r="B9" s="27"/>
      <c r="C9" s="17" t="s">
        <v>336</v>
      </c>
      <c r="D9" s="17" t="s">
        <v>469</v>
      </c>
      <c r="E9" s="62">
        <v>500000</v>
      </c>
      <c r="F9" s="17">
        <v>240</v>
      </c>
      <c r="G9" s="24"/>
      <c r="H9" s="24"/>
      <c r="I9" s="25"/>
      <c r="J9" s="14"/>
      <c r="W9" s="13"/>
      <c r="X9" s="14"/>
      <c r="Y9" s="13"/>
    </row>
    <row r="10" spans="1:25" x14ac:dyDescent="0.25">
      <c r="A10" s="26"/>
      <c r="B10" s="27"/>
      <c r="C10" s="17" t="s">
        <v>493</v>
      </c>
      <c r="D10" s="17">
        <v>2</v>
      </c>
      <c r="E10" s="62">
        <v>150000</v>
      </c>
      <c r="F10" s="17">
        <v>125</v>
      </c>
      <c r="G10" s="24"/>
      <c r="H10" s="24"/>
      <c r="I10" s="25"/>
      <c r="J10" s="14"/>
      <c r="W10" s="13"/>
      <c r="X10" s="14"/>
      <c r="Y10" s="13"/>
    </row>
    <row r="11" spans="1:25" x14ac:dyDescent="0.25">
      <c r="A11" s="26"/>
      <c r="B11" s="27"/>
      <c r="C11" s="17" t="s">
        <v>494</v>
      </c>
      <c r="D11" s="17">
        <v>1</v>
      </c>
      <c r="E11" s="62">
        <v>200000</v>
      </c>
      <c r="F11" s="17">
        <v>190</v>
      </c>
      <c r="G11" s="24"/>
      <c r="H11" s="24"/>
      <c r="I11" s="25"/>
      <c r="J11" s="14"/>
      <c r="W11" s="13"/>
      <c r="X11" s="14"/>
      <c r="Y11" s="13"/>
    </row>
    <row r="12" spans="1:25" x14ac:dyDescent="0.25">
      <c r="A12" s="26"/>
      <c r="B12" s="27"/>
      <c r="C12" s="17" t="s">
        <v>495</v>
      </c>
      <c r="D12" s="17" t="s">
        <v>496</v>
      </c>
      <c r="E12" s="62">
        <v>300000</v>
      </c>
      <c r="F12" s="17">
        <v>300</v>
      </c>
      <c r="G12" s="24"/>
      <c r="H12" s="24"/>
      <c r="I12" s="25"/>
      <c r="J12" s="14"/>
      <c r="W12" s="13"/>
      <c r="X12" s="14"/>
      <c r="Y12" s="13"/>
    </row>
    <row r="13" spans="1:25" x14ac:dyDescent="0.25">
      <c r="A13" s="26"/>
      <c r="B13" s="27"/>
      <c r="C13" s="36" t="s">
        <v>216</v>
      </c>
      <c r="D13" s="36"/>
      <c r="E13" s="208">
        <f>SUM(E9:E12)</f>
        <v>1150000</v>
      </c>
      <c r="F13" s="36">
        <f>SUM(F9:F12)</f>
        <v>855</v>
      </c>
      <c r="G13" s="24"/>
      <c r="H13" s="24"/>
      <c r="I13" s="25"/>
      <c r="J13" s="14"/>
      <c r="W13" s="13"/>
      <c r="X13" s="14"/>
      <c r="Y13" s="13"/>
    </row>
    <row r="14" spans="1:25" x14ac:dyDescent="0.25">
      <c r="A14" s="26"/>
      <c r="B14" s="27"/>
      <c r="C14" s="24"/>
      <c r="D14" s="24"/>
      <c r="E14" s="24"/>
      <c r="F14" s="24"/>
      <c r="G14" s="24"/>
      <c r="H14" s="24"/>
      <c r="I14" s="25"/>
      <c r="J14" s="14"/>
      <c r="W14" s="13"/>
      <c r="X14" s="14"/>
      <c r="Y14" s="13"/>
    </row>
    <row r="15" spans="1:25" x14ac:dyDescent="0.25">
      <c r="A15" s="33"/>
      <c r="B15" s="24"/>
      <c r="C15" s="24" t="s">
        <v>497</v>
      </c>
      <c r="D15" s="24"/>
      <c r="E15" s="24"/>
      <c r="F15" s="24"/>
      <c r="G15" s="24"/>
      <c r="H15" s="24"/>
      <c r="I15" s="25"/>
      <c r="J15" s="14"/>
      <c r="W15" s="13"/>
      <c r="X15" s="14"/>
      <c r="Y15" s="13"/>
    </row>
    <row r="16" spans="1:25" x14ac:dyDescent="0.25">
      <c r="A16" s="33"/>
      <c r="B16" s="24"/>
      <c r="C16" s="24"/>
      <c r="D16" s="24"/>
      <c r="E16" s="24"/>
      <c r="F16" s="24"/>
      <c r="G16" s="24"/>
      <c r="H16" s="24"/>
      <c r="I16" s="25"/>
      <c r="J16" s="14"/>
      <c r="W16" s="13"/>
      <c r="X16" s="14"/>
      <c r="Y16" s="13"/>
    </row>
    <row r="17" spans="1:25" ht="45" x14ac:dyDescent="0.25">
      <c r="A17" s="33"/>
      <c r="B17" s="24"/>
      <c r="C17" s="207" t="s">
        <v>465</v>
      </c>
      <c r="D17" s="150" t="s">
        <v>498</v>
      </c>
      <c r="E17" s="82"/>
      <c r="F17" s="24"/>
      <c r="G17" s="24"/>
      <c r="H17" s="24"/>
      <c r="I17" s="25"/>
      <c r="J17" s="14"/>
      <c r="W17" s="13"/>
      <c r="X17" s="14"/>
      <c r="Y17" s="13"/>
    </row>
    <row r="18" spans="1:25" x14ac:dyDescent="0.25">
      <c r="A18" s="33"/>
      <c r="B18" s="24"/>
      <c r="C18" s="53" t="s">
        <v>469</v>
      </c>
      <c r="D18" s="76">
        <v>0.7</v>
      </c>
      <c r="E18" s="86"/>
      <c r="F18" s="24"/>
      <c r="G18" s="24"/>
      <c r="H18" s="24"/>
      <c r="I18" s="25"/>
      <c r="J18" s="14"/>
      <c r="W18" s="13"/>
      <c r="X18" s="14"/>
      <c r="Y18" s="13"/>
    </row>
    <row r="19" spans="1:25" ht="15" customHeight="1" x14ac:dyDescent="0.25">
      <c r="A19" s="33"/>
      <c r="B19" s="24"/>
      <c r="C19" s="50" t="s">
        <v>473</v>
      </c>
      <c r="D19" s="77">
        <v>0.77</v>
      </c>
      <c r="E19" s="86"/>
      <c r="F19" s="24"/>
      <c r="G19" s="24"/>
      <c r="H19" s="24"/>
      <c r="I19" s="25"/>
      <c r="J19" s="14"/>
      <c r="W19" s="13"/>
      <c r="X19" s="14"/>
      <c r="Y19" s="13"/>
    </row>
    <row r="20" spans="1:25" x14ac:dyDescent="0.25">
      <c r="A20" s="33"/>
      <c r="B20" s="24"/>
      <c r="C20" s="55" t="s">
        <v>474</v>
      </c>
      <c r="D20" s="79">
        <v>0.84</v>
      </c>
      <c r="E20" s="86"/>
      <c r="F20" s="24"/>
      <c r="G20" s="24"/>
      <c r="H20" s="24"/>
      <c r="I20" s="25"/>
      <c r="J20" s="14"/>
      <c r="W20" s="13"/>
      <c r="X20" s="14"/>
      <c r="Y20" s="13"/>
    </row>
    <row r="21" spans="1:25" x14ac:dyDescent="0.25">
      <c r="A21" s="33"/>
      <c r="B21" s="24"/>
      <c r="C21" s="24"/>
      <c r="D21" s="24"/>
      <c r="E21" s="24"/>
      <c r="F21" s="24"/>
      <c r="G21" s="24"/>
      <c r="H21" s="24"/>
      <c r="I21" s="25"/>
      <c r="J21" s="14"/>
      <c r="W21" s="13"/>
      <c r="X21" s="14"/>
      <c r="Y21" s="13"/>
    </row>
    <row r="22" spans="1:25" x14ac:dyDescent="0.25">
      <c r="A22" s="23" t="s">
        <v>159</v>
      </c>
      <c r="B22" s="24"/>
      <c r="C22" s="24" t="s">
        <v>500</v>
      </c>
      <c r="D22" s="24"/>
      <c r="E22" s="24"/>
      <c r="F22" s="24"/>
      <c r="G22" s="24"/>
      <c r="H22" s="24"/>
      <c r="I22" s="25"/>
      <c r="J22" s="14"/>
      <c r="W22" s="13"/>
      <c r="X22" s="14"/>
      <c r="Y22" s="13"/>
    </row>
    <row r="23" spans="1:25" ht="15" customHeight="1" thickBot="1" x14ac:dyDescent="0.3">
      <c r="A23" s="41"/>
      <c r="B23" s="42"/>
      <c r="C23" s="42" t="s">
        <v>501</v>
      </c>
      <c r="D23" s="42"/>
      <c r="E23" s="42"/>
      <c r="F23" s="42"/>
      <c r="G23" s="42"/>
      <c r="H23" s="42"/>
      <c r="I23" s="43"/>
      <c r="J23" s="14"/>
      <c r="W23" s="13"/>
      <c r="X23" s="14"/>
      <c r="Y23" s="13"/>
    </row>
    <row r="24" spans="1:25" x14ac:dyDescent="0.25">
      <c r="J24" s="14"/>
      <c r="W24" s="13"/>
      <c r="X24" s="14"/>
      <c r="Y24" s="13"/>
    </row>
    <row r="25" spans="1:25" ht="15" customHeight="1" x14ac:dyDescent="0.25">
      <c r="J25" s="14"/>
      <c r="W25" s="13"/>
      <c r="X25" s="14"/>
      <c r="Y25" s="13"/>
    </row>
    <row r="26" spans="1:25" ht="15" customHeight="1" x14ac:dyDescent="0.25">
      <c r="J26" s="14"/>
      <c r="W26" s="13"/>
      <c r="X26" s="14"/>
      <c r="Y26" s="13"/>
    </row>
    <row r="27" spans="1:25" ht="15" customHeight="1" x14ac:dyDescent="0.25">
      <c r="J27" s="14"/>
      <c r="W27" s="13"/>
      <c r="X27" s="14"/>
      <c r="Y27" s="13"/>
    </row>
    <row r="28" spans="1:25" ht="15" customHeight="1" x14ac:dyDescent="0.25">
      <c r="J28" s="14"/>
      <c r="W28" s="13"/>
      <c r="X28" s="14"/>
      <c r="Y28" s="13"/>
    </row>
    <row r="29" spans="1:25" x14ac:dyDescent="0.25">
      <c r="J29" s="14"/>
      <c r="W29" s="13"/>
      <c r="X29" s="14"/>
      <c r="Y29" s="13"/>
    </row>
    <row r="30" spans="1:25" x14ac:dyDescent="0.25">
      <c r="J30" s="14"/>
      <c r="W30" s="13"/>
      <c r="X30" s="14"/>
      <c r="Y30" s="13"/>
    </row>
    <row r="31" spans="1:25" x14ac:dyDescent="0.25">
      <c r="J31" s="14"/>
      <c r="W31" s="13"/>
      <c r="X31" s="14"/>
      <c r="Y31" s="13"/>
    </row>
    <row r="32" spans="1:25" x14ac:dyDescent="0.25">
      <c r="J32" s="14"/>
      <c r="W32" s="13"/>
      <c r="X32" s="14"/>
      <c r="Y32" s="13"/>
    </row>
    <row r="33" spans="1:25" x14ac:dyDescent="0.25">
      <c r="J33" s="14"/>
      <c r="W33" s="13"/>
      <c r="X33" s="14"/>
      <c r="Y33" s="13"/>
    </row>
    <row r="34" spans="1:25" x14ac:dyDescent="0.25">
      <c r="J34" s="14"/>
      <c r="W34" s="13"/>
      <c r="X34" s="14"/>
      <c r="Y34" s="13"/>
    </row>
    <row r="35" spans="1:25" x14ac:dyDescent="0.25">
      <c r="J35" s="14"/>
      <c r="W35" s="13"/>
      <c r="X35" s="14"/>
      <c r="Y35" s="13"/>
    </row>
    <row r="36" spans="1:25" x14ac:dyDescent="0.25">
      <c r="J36" s="14"/>
      <c r="W36" s="13"/>
      <c r="X36" s="14"/>
      <c r="Y36" s="13"/>
    </row>
    <row r="37" spans="1:25" x14ac:dyDescent="0.25">
      <c r="J37" s="14"/>
      <c r="W37" s="13"/>
      <c r="X37" s="14"/>
      <c r="Y37" s="13"/>
    </row>
    <row r="38" spans="1:25" x14ac:dyDescent="0.25">
      <c r="J38" s="14"/>
      <c r="W38" s="13"/>
      <c r="X38" s="14"/>
      <c r="Y38" s="13"/>
    </row>
    <row r="39" spans="1:25" x14ac:dyDescent="0.25">
      <c r="A39" s="13"/>
      <c r="B39" s="13"/>
      <c r="J39" s="14"/>
      <c r="W39" s="13"/>
      <c r="X39" s="14"/>
      <c r="Y39" s="13"/>
    </row>
    <row r="40" spans="1:25" x14ac:dyDescent="0.25">
      <c r="J40" s="14"/>
      <c r="W40" s="13"/>
      <c r="X40" s="14"/>
      <c r="Y40" s="13"/>
    </row>
    <row r="41" spans="1:25" x14ac:dyDescent="0.25">
      <c r="J41" s="14"/>
      <c r="W41" s="13"/>
      <c r="X41" s="14"/>
      <c r="Y41" s="13"/>
    </row>
    <row r="42" spans="1:25" x14ac:dyDescent="0.25">
      <c r="J42" s="14"/>
      <c r="W42" s="13"/>
      <c r="X42" s="14"/>
      <c r="Y42" s="13"/>
    </row>
    <row r="43" spans="1:25" x14ac:dyDescent="0.25">
      <c r="J43" s="14"/>
      <c r="W43" s="13"/>
      <c r="X43" s="14"/>
      <c r="Y43" s="13"/>
    </row>
    <row r="44" spans="1:25" x14ac:dyDescent="0.25">
      <c r="J44" s="14"/>
      <c r="W44" s="13"/>
      <c r="X44" s="14"/>
      <c r="Y44" s="13"/>
    </row>
    <row r="45" spans="1:25" x14ac:dyDescent="0.25">
      <c r="J45" s="14"/>
      <c r="W45" s="13"/>
      <c r="X45" s="14"/>
      <c r="Y45" s="13"/>
    </row>
    <row r="46" spans="1:25" x14ac:dyDescent="0.25">
      <c r="J46" s="14"/>
      <c r="W46" s="13"/>
      <c r="X46" s="14"/>
      <c r="Y46" s="13"/>
    </row>
    <row r="47" spans="1:25" x14ac:dyDescent="0.25">
      <c r="J47" s="14"/>
      <c r="W47" s="13"/>
      <c r="X47" s="14"/>
      <c r="Y47" s="13"/>
    </row>
    <row r="48" spans="1:25" x14ac:dyDescent="0.25">
      <c r="J48" s="14"/>
      <c r="W48" s="13"/>
      <c r="X48" s="14"/>
      <c r="Y48" s="13"/>
    </row>
    <row r="49" spans="10:25" x14ac:dyDescent="0.25">
      <c r="J49" s="14"/>
      <c r="W49" s="13"/>
      <c r="X49" s="14"/>
      <c r="Y49" s="13"/>
    </row>
  </sheetData>
  <mergeCells count="1">
    <mergeCell ref="H1:I1"/>
  </mergeCells>
  <hyperlinks>
    <hyperlink ref="H1" location="TOC!A1" display="Return to TOC" xr:uid="{C703CE97-5C6A-4170-8E0F-5B48E67AEB94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227E-DE3C-4F3A-A854-EA1198727EDF}">
  <sheetPr codeName="Sheet84"/>
  <dimension ref="A1:I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7.140625" customWidth="1"/>
    <col min="4" max="4" width="26.140625" customWidth="1"/>
    <col min="5" max="5" width="17.7109375" customWidth="1"/>
    <col min="6" max="6" width="12.28515625" customWidth="1"/>
    <col min="7" max="7" width="12.5703125" bestFit="1" customWidth="1"/>
    <col min="8" max="8" width="10.42578125" customWidth="1"/>
    <col min="9" max="9" width="2.7109375" customWidth="1"/>
    <col min="10" max="24" width="9.28515625" customWidth="1"/>
  </cols>
  <sheetData>
    <row r="1" spans="1:9" x14ac:dyDescent="0.25">
      <c r="A1" s="20" t="s">
        <v>135</v>
      </c>
      <c r="B1" s="21"/>
      <c r="C1" s="21" t="s">
        <v>129</v>
      </c>
      <c r="D1" s="22"/>
      <c r="E1" s="21"/>
      <c r="F1" s="21"/>
      <c r="G1" s="317" t="s">
        <v>169</v>
      </c>
      <c r="H1" s="318"/>
      <c r="I1" s="10"/>
    </row>
    <row r="2" spans="1:9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5"/>
      <c r="I2" s="10"/>
    </row>
    <row r="3" spans="1:9" x14ac:dyDescent="0.25">
      <c r="A3" s="23" t="s">
        <v>138</v>
      </c>
      <c r="B3" s="24"/>
      <c r="C3" s="24" t="s">
        <v>502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7"/>
      <c r="H4" s="28"/>
      <c r="I4" s="14"/>
    </row>
    <row r="5" spans="1:9" ht="15" customHeight="1" x14ac:dyDescent="0.25">
      <c r="A5" s="29" t="s">
        <v>139</v>
      </c>
      <c r="B5" s="24"/>
      <c r="C5" s="24" t="s">
        <v>503</v>
      </c>
      <c r="D5" s="24"/>
      <c r="E5" s="24"/>
      <c r="F5" s="24"/>
      <c r="G5" s="24"/>
      <c r="H5" s="25"/>
      <c r="I5" s="14"/>
    </row>
    <row r="6" spans="1:9" x14ac:dyDescent="0.25">
      <c r="A6" s="33"/>
      <c r="B6" s="24"/>
      <c r="C6" s="24"/>
      <c r="D6" s="24"/>
      <c r="E6" s="24"/>
      <c r="F6" s="24"/>
      <c r="G6" s="24"/>
      <c r="H6" s="25"/>
      <c r="I6" s="14"/>
    </row>
    <row r="7" spans="1:9" ht="15" customHeight="1" x14ac:dyDescent="0.25">
      <c r="A7" s="33"/>
      <c r="B7" s="24"/>
      <c r="C7" s="211">
        <v>41974</v>
      </c>
      <c r="D7" s="31" t="s">
        <v>504</v>
      </c>
      <c r="E7" s="24"/>
      <c r="F7" s="24"/>
      <c r="G7" s="24"/>
      <c r="H7" s="25"/>
      <c r="I7" s="14"/>
    </row>
    <row r="8" spans="1:9" ht="15" customHeight="1" x14ac:dyDescent="0.25">
      <c r="A8" s="29"/>
      <c r="B8" s="27"/>
      <c r="C8" s="17" t="s">
        <v>505</v>
      </c>
      <c r="D8" s="34" t="s">
        <v>506</v>
      </c>
      <c r="E8" s="24"/>
      <c r="F8" s="24"/>
      <c r="G8" s="24"/>
      <c r="H8" s="25"/>
      <c r="I8" s="14"/>
    </row>
    <row r="9" spans="1:9" x14ac:dyDescent="0.25">
      <c r="A9" s="29"/>
      <c r="B9" s="27"/>
      <c r="C9" s="212">
        <v>0.65</v>
      </c>
      <c r="D9" s="35" t="s">
        <v>507</v>
      </c>
      <c r="E9" s="24"/>
      <c r="F9" s="24"/>
      <c r="G9" s="24"/>
      <c r="H9" s="25"/>
      <c r="I9" s="14"/>
    </row>
    <row r="10" spans="1:9" x14ac:dyDescent="0.25">
      <c r="A10" s="26"/>
      <c r="B10" s="27"/>
      <c r="C10" s="24"/>
      <c r="D10" s="24"/>
      <c r="E10" s="24"/>
      <c r="F10" s="24"/>
      <c r="G10" s="24"/>
      <c r="H10" s="25"/>
      <c r="I10" s="14"/>
    </row>
    <row r="11" spans="1:9" ht="17.25" x14ac:dyDescent="0.25">
      <c r="A11" s="26"/>
      <c r="B11" s="27"/>
      <c r="C11" s="24"/>
      <c r="D11" s="103" t="s">
        <v>508</v>
      </c>
      <c r="E11" s="24"/>
      <c r="F11" s="24"/>
      <c r="G11" s="24"/>
      <c r="H11" s="25"/>
      <c r="I11" s="14"/>
    </row>
    <row r="12" spans="1:9" x14ac:dyDescent="0.25">
      <c r="A12" s="26"/>
      <c r="B12" s="27"/>
      <c r="C12" s="146">
        <v>75000</v>
      </c>
      <c r="D12" s="31" t="s">
        <v>509</v>
      </c>
      <c r="E12" s="24"/>
      <c r="F12" s="24"/>
      <c r="G12" s="24"/>
      <c r="H12" s="25"/>
      <c r="I12" s="14"/>
    </row>
    <row r="13" spans="1:9" x14ac:dyDescent="0.25">
      <c r="A13" s="26"/>
      <c r="B13" s="27"/>
      <c r="C13" s="63">
        <v>25000</v>
      </c>
      <c r="D13" s="35" t="s">
        <v>510</v>
      </c>
      <c r="E13" s="24"/>
      <c r="F13" s="24"/>
      <c r="G13" s="24"/>
      <c r="H13" s="25"/>
      <c r="I13" s="14"/>
    </row>
    <row r="14" spans="1:9" x14ac:dyDescent="0.25">
      <c r="A14" s="26"/>
      <c r="B14" s="27"/>
      <c r="C14" s="24"/>
      <c r="D14" s="24"/>
      <c r="E14" s="24"/>
      <c r="F14" s="24"/>
      <c r="G14" s="24"/>
      <c r="H14" s="25"/>
      <c r="I14" s="14"/>
    </row>
    <row r="15" spans="1:9" x14ac:dyDescent="0.25">
      <c r="A15" s="33"/>
      <c r="B15" s="24"/>
      <c r="C15" s="36" t="s">
        <v>504</v>
      </c>
      <c r="D15" s="37" t="s">
        <v>506</v>
      </c>
      <c r="E15" s="24"/>
      <c r="F15" s="24"/>
      <c r="G15" s="24"/>
      <c r="H15" s="25"/>
      <c r="I15" s="14"/>
    </row>
    <row r="16" spans="1:9" x14ac:dyDescent="0.25">
      <c r="A16" s="33"/>
      <c r="B16" s="24"/>
      <c r="C16" s="211">
        <v>41244</v>
      </c>
      <c r="D16" s="31" t="s">
        <v>511</v>
      </c>
      <c r="E16" s="24"/>
      <c r="F16" s="24"/>
      <c r="G16" s="24"/>
      <c r="H16" s="25"/>
      <c r="I16" s="14"/>
    </row>
    <row r="17" spans="1:9" x14ac:dyDescent="0.25">
      <c r="A17" s="33"/>
      <c r="B17" s="24"/>
      <c r="C17" s="213">
        <v>40878</v>
      </c>
      <c r="D17" s="34" t="s">
        <v>512</v>
      </c>
      <c r="E17" s="24"/>
      <c r="F17" s="24"/>
      <c r="G17" s="24"/>
      <c r="H17" s="25"/>
      <c r="I17" s="14"/>
    </row>
    <row r="18" spans="1:9" x14ac:dyDescent="0.25">
      <c r="A18" s="33"/>
      <c r="B18" s="24"/>
      <c r="C18" s="214">
        <v>40513</v>
      </c>
      <c r="D18" s="35" t="s">
        <v>512</v>
      </c>
      <c r="E18" s="24"/>
      <c r="F18" s="24"/>
      <c r="G18" s="24"/>
      <c r="H18" s="25"/>
      <c r="I18" s="14"/>
    </row>
    <row r="19" spans="1:9" x14ac:dyDescent="0.25">
      <c r="A19" s="33"/>
      <c r="B19" s="24"/>
      <c r="C19" s="24"/>
      <c r="D19" s="24"/>
      <c r="E19" s="24"/>
      <c r="F19" s="24"/>
      <c r="G19" s="24"/>
      <c r="H19" s="25"/>
      <c r="I19" s="14"/>
    </row>
    <row r="20" spans="1:9" x14ac:dyDescent="0.25">
      <c r="A20" s="23" t="s">
        <v>159</v>
      </c>
      <c r="B20" s="24"/>
      <c r="C20" s="24" t="s">
        <v>513</v>
      </c>
      <c r="D20" s="24"/>
      <c r="E20" s="24"/>
      <c r="F20" s="24"/>
      <c r="G20" s="24"/>
      <c r="H20" s="25"/>
      <c r="I20" s="14"/>
    </row>
    <row r="21" spans="1:9" x14ac:dyDescent="0.25">
      <c r="A21" s="33"/>
      <c r="B21" s="24"/>
      <c r="C21" s="24"/>
      <c r="D21" s="24"/>
      <c r="E21" s="24"/>
      <c r="F21" s="24"/>
      <c r="G21" s="24"/>
      <c r="H21" s="25"/>
      <c r="I21" s="14"/>
    </row>
    <row r="22" spans="1:9" x14ac:dyDescent="0.25">
      <c r="A22" s="33"/>
      <c r="B22" s="216">
        <v>1</v>
      </c>
      <c r="C22" s="24" t="s">
        <v>516</v>
      </c>
      <c r="D22" s="24"/>
      <c r="E22" s="24"/>
      <c r="F22" s="24"/>
      <c r="G22" s="24"/>
      <c r="H22" s="25"/>
      <c r="I22" s="14"/>
    </row>
    <row r="23" spans="1:9" ht="15" customHeight="1" x14ac:dyDescent="0.25">
      <c r="A23" s="33"/>
      <c r="B23" s="24"/>
      <c r="C23" s="24"/>
      <c r="D23" s="24"/>
      <c r="E23" s="24"/>
      <c r="F23" s="24"/>
      <c r="G23" s="24"/>
      <c r="H23" s="25"/>
      <c r="I23" s="14"/>
    </row>
    <row r="24" spans="1:9" ht="15" customHeight="1" x14ac:dyDescent="0.25">
      <c r="A24" s="33"/>
      <c r="B24" s="24"/>
      <c r="C24" s="217" t="s">
        <v>517</v>
      </c>
      <c r="D24" s="24"/>
      <c r="E24" s="24"/>
      <c r="F24" s="24"/>
      <c r="G24" s="24"/>
      <c r="H24" s="25"/>
      <c r="I24" s="14"/>
    </row>
    <row r="25" spans="1:9" ht="15" customHeight="1" x14ac:dyDescent="0.25">
      <c r="A25" s="33"/>
      <c r="B25" s="24"/>
      <c r="C25" s="149" t="s">
        <v>518</v>
      </c>
      <c r="D25" s="36" t="s">
        <v>512</v>
      </c>
      <c r="E25" s="96" t="s">
        <v>519</v>
      </c>
      <c r="F25" s="36" t="s">
        <v>520</v>
      </c>
      <c r="G25" s="36" t="s">
        <v>515</v>
      </c>
      <c r="H25" s="25"/>
      <c r="I25" s="14"/>
    </row>
    <row r="26" spans="1:9" ht="15" customHeight="1" x14ac:dyDescent="0.25">
      <c r="A26" s="33"/>
      <c r="B26" s="24"/>
      <c r="C26" s="50" t="s">
        <v>514</v>
      </c>
      <c r="D26" s="77">
        <v>1</v>
      </c>
      <c r="E26" s="166">
        <v>1.2</v>
      </c>
      <c r="F26" s="17">
        <v>1.32</v>
      </c>
      <c r="G26" s="17">
        <v>1.62</v>
      </c>
      <c r="H26" s="25"/>
      <c r="I26" s="14"/>
    </row>
    <row r="27" spans="1:9" ht="15" customHeight="1" x14ac:dyDescent="0.25">
      <c r="A27" s="33"/>
      <c r="B27" s="24"/>
      <c r="C27" s="55" t="s">
        <v>510</v>
      </c>
      <c r="D27" s="79">
        <v>1</v>
      </c>
      <c r="E27" s="145">
        <v>1.59</v>
      </c>
      <c r="F27" s="18">
        <v>2.0299999999999998</v>
      </c>
      <c r="G27" s="18">
        <v>2.39</v>
      </c>
      <c r="H27" s="25"/>
      <c r="I27" s="14"/>
    </row>
    <row r="28" spans="1:9" ht="15" customHeight="1" x14ac:dyDescent="0.25">
      <c r="A28" s="33"/>
      <c r="B28" s="24"/>
      <c r="C28" s="24"/>
      <c r="D28" s="24"/>
      <c r="E28" s="24"/>
      <c r="F28" s="24"/>
      <c r="G28" s="24"/>
      <c r="H28" s="25"/>
      <c r="I28" s="14"/>
    </row>
    <row r="29" spans="1:9" x14ac:dyDescent="0.25">
      <c r="A29" s="33"/>
      <c r="B29" s="24"/>
      <c r="C29" s="218" t="s">
        <v>521</v>
      </c>
      <c r="D29" s="24"/>
      <c r="E29" s="24"/>
      <c r="F29" s="24"/>
      <c r="G29" s="24"/>
      <c r="H29" s="25"/>
      <c r="I29" s="14"/>
    </row>
    <row r="30" spans="1:9" x14ac:dyDescent="0.25">
      <c r="A30" s="33"/>
      <c r="B30" s="24"/>
      <c r="C30" s="149" t="s">
        <v>518</v>
      </c>
      <c r="D30" s="36" t="s">
        <v>512</v>
      </c>
      <c r="E30" s="96" t="s">
        <v>519</v>
      </c>
      <c r="F30" s="36" t="s">
        <v>520</v>
      </c>
      <c r="G30" s="36" t="s">
        <v>515</v>
      </c>
      <c r="H30" s="25"/>
      <c r="I30" s="14"/>
    </row>
    <row r="31" spans="1:9" x14ac:dyDescent="0.25">
      <c r="A31" s="33"/>
      <c r="B31" s="24"/>
      <c r="C31" s="50" t="s">
        <v>514</v>
      </c>
      <c r="D31" s="77">
        <v>1</v>
      </c>
      <c r="E31" s="166">
        <v>0.78</v>
      </c>
      <c r="F31" s="17">
        <v>0.67</v>
      </c>
      <c r="G31" s="17">
        <v>0.47</v>
      </c>
      <c r="H31" s="25"/>
      <c r="I31" s="14"/>
    </row>
    <row r="32" spans="1:9" x14ac:dyDescent="0.25">
      <c r="A32" s="33"/>
      <c r="B32" s="24"/>
      <c r="C32" s="55" t="s">
        <v>510</v>
      </c>
      <c r="D32" s="79">
        <v>1</v>
      </c>
      <c r="E32" s="145">
        <v>0.43</v>
      </c>
      <c r="F32" s="18">
        <v>0.35</v>
      </c>
      <c r="G32" s="18">
        <v>0.22</v>
      </c>
      <c r="H32" s="25"/>
      <c r="I32" s="14"/>
    </row>
    <row r="33" spans="1:9" x14ac:dyDescent="0.25">
      <c r="A33" s="33"/>
      <c r="B33" s="24"/>
      <c r="C33" s="24"/>
      <c r="D33" s="24"/>
      <c r="E33" s="24"/>
      <c r="F33" s="24"/>
      <c r="G33" s="24"/>
      <c r="H33" s="25"/>
      <c r="I33" s="14"/>
    </row>
    <row r="34" spans="1:9" x14ac:dyDescent="0.25">
      <c r="A34" s="33"/>
      <c r="B34" s="24"/>
      <c r="C34" s="218" t="s">
        <v>522</v>
      </c>
      <c r="D34" s="24"/>
      <c r="E34" s="24"/>
      <c r="F34" s="24"/>
      <c r="G34" s="24"/>
      <c r="H34" s="25"/>
      <c r="I34" s="14"/>
    </row>
    <row r="35" spans="1:9" ht="45" x14ac:dyDescent="0.25">
      <c r="A35" s="33"/>
      <c r="B35" s="24"/>
      <c r="C35" s="150" t="s">
        <v>523</v>
      </c>
      <c r="D35" s="149" t="s">
        <v>518</v>
      </c>
      <c r="E35" s="36" t="s">
        <v>524</v>
      </c>
      <c r="F35" s="61" t="s">
        <v>525</v>
      </c>
      <c r="G35" s="24"/>
      <c r="H35" s="25"/>
      <c r="I35" s="14"/>
    </row>
    <row r="36" spans="1:9" x14ac:dyDescent="0.25">
      <c r="A36" s="33"/>
      <c r="B36" s="24"/>
      <c r="C36" s="320" t="s">
        <v>526</v>
      </c>
      <c r="D36" s="53" t="s">
        <v>514</v>
      </c>
      <c r="E36" s="16">
        <v>0.90700000000000003</v>
      </c>
      <c r="F36" s="16">
        <v>0.92600000000000005</v>
      </c>
      <c r="G36" s="24"/>
      <c r="H36" s="25"/>
      <c r="I36" s="14"/>
    </row>
    <row r="37" spans="1:9" x14ac:dyDescent="0.25">
      <c r="A37" s="33"/>
      <c r="B37" s="24"/>
      <c r="C37" s="321"/>
      <c r="D37" s="55" t="s">
        <v>510</v>
      </c>
      <c r="E37" s="18">
        <v>0.88200000000000001</v>
      </c>
      <c r="F37" s="18">
        <v>0.90100000000000002</v>
      </c>
      <c r="G37" s="24"/>
      <c r="H37" s="25"/>
      <c r="I37" s="14"/>
    </row>
    <row r="38" spans="1:9" x14ac:dyDescent="0.25">
      <c r="A38" s="33"/>
      <c r="B38" s="24"/>
      <c r="C38" s="320" t="s">
        <v>527</v>
      </c>
      <c r="D38" s="53" t="s">
        <v>514</v>
      </c>
      <c r="E38" s="16">
        <v>0.86399999999999999</v>
      </c>
      <c r="F38" s="16">
        <v>0.89200000000000002</v>
      </c>
      <c r="G38" s="24"/>
      <c r="H38" s="25"/>
      <c r="I38" s="14"/>
    </row>
    <row r="39" spans="1:9" x14ac:dyDescent="0.25">
      <c r="A39" s="26"/>
      <c r="B39" s="27"/>
      <c r="C39" s="321"/>
      <c r="D39" s="55" t="s">
        <v>510</v>
      </c>
      <c r="E39" s="18">
        <v>0.82799999999999996</v>
      </c>
      <c r="F39" s="18">
        <v>0.85399999999999998</v>
      </c>
      <c r="G39" s="24"/>
      <c r="H39" s="25"/>
      <c r="I39" s="14"/>
    </row>
    <row r="40" spans="1:9" x14ac:dyDescent="0.25">
      <c r="A40" s="33"/>
      <c r="B40" s="24"/>
      <c r="C40" s="320" t="s">
        <v>528</v>
      </c>
      <c r="D40" s="50" t="s">
        <v>514</v>
      </c>
      <c r="E40" s="17">
        <v>0.82299999999999995</v>
      </c>
      <c r="F40" s="17">
        <v>0.85799999999999998</v>
      </c>
      <c r="G40" s="24"/>
      <c r="H40" s="25"/>
      <c r="I40" s="14"/>
    </row>
    <row r="41" spans="1:9" x14ac:dyDescent="0.25">
      <c r="A41" s="33"/>
      <c r="B41" s="24"/>
      <c r="C41" s="321"/>
      <c r="D41" s="55" t="s">
        <v>510</v>
      </c>
      <c r="E41" s="18">
        <v>0.77700000000000002</v>
      </c>
      <c r="F41" s="215">
        <v>0.81</v>
      </c>
      <c r="G41" s="24"/>
      <c r="H41" s="25"/>
      <c r="I41" s="14"/>
    </row>
    <row r="42" spans="1:9" ht="15.75" thickBot="1" x14ac:dyDescent="0.3">
      <c r="A42" s="41"/>
      <c r="B42" s="42"/>
      <c r="C42" s="42"/>
      <c r="D42" s="42"/>
      <c r="E42" s="42"/>
      <c r="F42" s="42"/>
      <c r="G42" s="42"/>
      <c r="H42" s="43"/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1:9" x14ac:dyDescent="0.25">
      <c r="I49" s="14"/>
    </row>
    <row r="50" spans="1:9" x14ac:dyDescent="0.25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25">
      <c r="C51" s="13"/>
      <c r="D51" s="13"/>
      <c r="E51" s="13"/>
      <c r="F51" s="13"/>
      <c r="G51" s="13"/>
      <c r="H51" s="13"/>
      <c r="I51" s="14"/>
    </row>
    <row r="52" spans="1:9" x14ac:dyDescent="0.25">
      <c r="C52" s="13"/>
      <c r="D52" s="13"/>
      <c r="E52" s="13"/>
      <c r="F52" s="13"/>
      <c r="G52" s="13"/>
      <c r="H52" s="13"/>
      <c r="I52" s="14"/>
    </row>
    <row r="53" spans="1:9" x14ac:dyDescent="0.25">
      <c r="C53" s="13"/>
      <c r="D53" s="13"/>
      <c r="E53" s="13"/>
      <c r="F53" s="13"/>
      <c r="G53" s="13"/>
      <c r="H53" s="13"/>
      <c r="I53" s="14"/>
    </row>
    <row r="54" spans="1:9" x14ac:dyDescent="0.25">
      <c r="I54" s="14"/>
    </row>
    <row r="55" spans="1:9" x14ac:dyDescent="0.25">
      <c r="I55" s="14"/>
    </row>
    <row r="56" spans="1:9" x14ac:dyDescent="0.25">
      <c r="I56" s="14"/>
    </row>
    <row r="57" spans="1:9" x14ac:dyDescent="0.25">
      <c r="I57" s="14"/>
    </row>
    <row r="58" spans="1:9" x14ac:dyDescent="0.25">
      <c r="I58" s="14"/>
    </row>
    <row r="59" spans="1:9" x14ac:dyDescent="0.25">
      <c r="I59" s="14"/>
    </row>
    <row r="60" spans="1:9" x14ac:dyDescent="0.25">
      <c r="I60" s="14"/>
    </row>
    <row r="61" spans="1:9" x14ac:dyDescent="0.25">
      <c r="I61" s="14"/>
    </row>
    <row r="62" spans="1:9" x14ac:dyDescent="0.25">
      <c r="I62" s="14"/>
    </row>
    <row r="63" spans="1:9" x14ac:dyDescent="0.25">
      <c r="I63" s="14"/>
    </row>
    <row r="64" spans="1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  <row r="91" spans="9:9" x14ac:dyDescent="0.25">
      <c r="I91" s="14"/>
    </row>
    <row r="92" spans="9:9" x14ac:dyDescent="0.25">
      <c r="I92" s="14"/>
    </row>
    <row r="93" spans="9:9" x14ac:dyDescent="0.25">
      <c r="I93" s="14"/>
    </row>
    <row r="94" spans="9:9" x14ac:dyDescent="0.25">
      <c r="I94" s="14"/>
    </row>
    <row r="95" spans="9:9" x14ac:dyDescent="0.25">
      <c r="I95" s="14"/>
    </row>
    <row r="96" spans="9:9" x14ac:dyDescent="0.25">
      <c r="I96" s="14"/>
    </row>
    <row r="97" spans="1:9" x14ac:dyDescent="0.25">
      <c r="I97" s="14"/>
    </row>
    <row r="98" spans="1:9" x14ac:dyDescent="0.25">
      <c r="I98" s="14"/>
    </row>
    <row r="99" spans="1:9" x14ac:dyDescent="0.25">
      <c r="I99" s="14"/>
    </row>
    <row r="100" spans="1:9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C101" s="13"/>
      <c r="D101" s="13"/>
      <c r="E101" s="13"/>
      <c r="F101" s="13"/>
      <c r="G101" s="13"/>
      <c r="H101" s="13"/>
      <c r="I101" s="14"/>
    </row>
    <row r="102" spans="1:9" x14ac:dyDescent="0.25">
      <c r="C102" s="13"/>
      <c r="D102" s="13"/>
      <c r="E102" s="13"/>
      <c r="F102" s="13"/>
      <c r="G102" s="13"/>
      <c r="H102" s="13"/>
      <c r="I102" s="14"/>
    </row>
    <row r="103" spans="1:9" x14ac:dyDescent="0.25">
      <c r="C103" s="13"/>
      <c r="D103" s="13"/>
      <c r="E103" s="13"/>
      <c r="F103" s="13"/>
      <c r="G103" s="13"/>
      <c r="H103" s="13"/>
      <c r="I103" s="14"/>
    </row>
    <row r="104" spans="1:9" x14ac:dyDescent="0.25">
      <c r="I104" s="14"/>
    </row>
    <row r="105" spans="1:9" x14ac:dyDescent="0.25">
      <c r="I105" s="14"/>
    </row>
    <row r="106" spans="1:9" x14ac:dyDescent="0.25">
      <c r="I106" s="14"/>
    </row>
    <row r="107" spans="1:9" x14ac:dyDescent="0.25">
      <c r="I107" s="14"/>
    </row>
    <row r="108" spans="1:9" x14ac:dyDescent="0.25">
      <c r="I108" s="14"/>
    </row>
    <row r="109" spans="1:9" x14ac:dyDescent="0.25">
      <c r="I109" s="14"/>
    </row>
    <row r="110" spans="1:9" x14ac:dyDescent="0.25">
      <c r="I110" s="14"/>
    </row>
    <row r="111" spans="1:9" x14ac:dyDescent="0.25">
      <c r="I111" s="14"/>
    </row>
    <row r="112" spans="1:9" x14ac:dyDescent="0.25">
      <c r="I112" s="14"/>
    </row>
    <row r="113" spans="9:9" x14ac:dyDescent="0.25">
      <c r="I113" s="14"/>
    </row>
    <row r="114" spans="9:9" x14ac:dyDescent="0.25">
      <c r="I114" s="14"/>
    </row>
    <row r="115" spans="9:9" x14ac:dyDescent="0.25">
      <c r="I115" s="14"/>
    </row>
    <row r="116" spans="9:9" x14ac:dyDescent="0.25">
      <c r="I116" s="14"/>
    </row>
    <row r="117" spans="9:9" x14ac:dyDescent="0.25">
      <c r="I117" s="14"/>
    </row>
    <row r="118" spans="9:9" x14ac:dyDescent="0.25">
      <c r="I118" s="14"/>
    </row>
    <row r="119" spans="9:9" x14ac:dyDescent="0.25">
      <c r="I119" s="14"/>
    </row>
    <row r="120" spans="9:9" x14ac:dyDescent="0.25">
      <c r="I120" s="14"/>
    </row>
    <row r="121" spans="9:9" x14ac:dyDescent="0.25">
      <c r="I121" s="14"/>
    </row>
    <row r="122" spans="9:9" x14ac:dyDescent="0.25">
      <c r="I122" s="14"/>
    </row>
    <row r="123" spans="9:9" x14ac:dyDescent="0.25">
      <c r="I123" s="14"/>
    </row>
    <row r="124" spans="9:9" x14ac:dyDescent="0.25">
      <c r="I124" s="14"/>
    </row>
    <row r="125" spans="9:9" x14ac:dyDescent="0.25">
      <c r="I125" s="14"/>
    </row>
    <row r="126" spans="9:9" x14ac:dyDescent="0.25">
      <c r="I126" s="14"/>
    </row>
    <row r="127" spans="9:9" x14ac:dyDescent="0.25">
      <c r="I127" s="14"/>
    </row>
    <row r="128" spans="9:9" x14ac:dyDescent="0.25">
      <c r="I128" s="14"/>
    </row>
    <row r="129" spans="9:9" x14ac:dyDescent="0.25">
      <c r="I129" s="14"/>
    </row>
    <row r="130" spans="9:9" x14ac:dyDescent="0.25">
      <c r="I130" s="14"/>
    </row>
    <row r="131" spans="9:9" x14ac:dyDescent="0.25">
      <c r="I131" s="14"/>
    </row>
    <row r="132" spans="9:9" x14ac:dyDescent="0.25">
      <c r="I132" s="14"/>
    </row>
    <row r="133" spans="9:9" x14ac:dyDescent="0.25">
      <c r="I133" s="14"/>
    </row>
    <row r="134" spans="9:9" x14ac:dyDescent="0.25">
      <c r="I134" s="14"/>
    </row>
    <row r="135" spans="9:9" x14ac:dyDescent="0.25">
      <c r="I135" s="14"/>
    </row>
    <row r="136" spans="9:9" x14ac:dyDescent="0.25">
      <c r="I136" s="14"/>
    </row>
    <row r="137" spans="9:9" x14ac:dyDescent="0.25">
      <c r="I137" s="14"/>
    </row>
    <row r="138" spans="9:9" x14ac:dyDescent="0.25">
      <c r="I138" s="14"/>
    </row>
    <row r="139" spans="9:9" x14ac:dyDescent="0.25">
      <c r="I139" s="14"/>
    </row>
    <row r="140" spans="9:9" x14ac:dyDescent="0.25">
      <c r="I140" s="14"/>
    </row>
    <row r="141" spans="9:9" x14ac:dyDescent="0.25">
      <c r="I141" s="14"/>
    </row>
    <row r="142" spans="9:9" x14ac:dyDescent="0.25">
      <c r="I142" s="14"/>
    </row>
    <row r="143" spans="9:9" x14ac:dyDescent="0.25">
      <c r="I143" s="14"/>
    </row>
    <row r="144" spans="9:9" x14ac:dyDescent="0.25">
      <c r="I144" s="14"/>
    </row>
    <row r="145" spans="1:9" x14ac:dyDescent="0.25">
      <c r="I145" s="14"/>
    </row>
    <row r="146" spans="1:9" x14ac:dyDescent="0.25">
      <c r="I146" s="14"/>
    </row>
    <row r="147" spans="1:9" x14ac:dyDescent="0.25">
      <c r="I147" s="14"/>
    </row>
    <row r="148" spans="1:9" x14ac:dyDescent="0.25">
      <c r="I148" s="14"/>
    </row>
    <row r="149" spans="1:9" x14ac:dyDescent="0.25">
      <c r="I149" s="14"/>
    </row>
    <row r="150" spans="1:9" x14ac:dyDescent="0.25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25">
      <c r="I151" s="14"/>
    </row>
    <row r="152" spans="1:9" x14ac:dyDescent="0.25">
      <c r="I152" s="14"/>
    </row>
    <row r="153" spans="1:9" x14ac:dyDescent="0.25">
      <c r="I153" s="14"/>
    </row>
    <row r="154" spans="1:9" x14ac:dyDescent="0.25">
      <c r="I154" s="14"/>
    </row>
    <row r="155" spans="1:9" x14ac:dyDescent="0.25">
      <c r="I155" s="14"/>
    </row>
    <row r="156" spans="1:9" x14ac:dyDescent="0.25">
      <c r="I156" s="14"/>
    </row>
    <row r="157" spans="1:9" x14ac:dyDescent="0.25">
      <c r="I157" s="14"/>
    </row>
    <row r="158" spans="1:9" x14ac:dyDescent="0.25">
      <c r="I158" s="14"/>
    </row>
  </sheetData>
  <mergeCells count="4">
    <mergeCell ref="C36:C37"/>
    <mergeCell ref="C38:C39"/>
    <mergeCell ref="C40:C41"/>
    <mergeCell ref="G1:H1"/>
  </mergeCells>
  <hyperlinks>
    <hyperlink ref="G1" location="TOC!A1" display="Return to TOC" xr:uid="{0116D7B5-FFB4-4DBC-8AAD-14839C9248A5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3319-931A-47EE-94BA-52E54A14584C}">
  <sheetPr codeName="Sheet85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6.85546875" customWidth="1"/>
    <col min="4" max="4" width="26.5703125" customWidth="1"/>
    <col min="5" max="5" width="12.85546875" bestFit="1" customWidth="1"/>
    <col min="6" max="6" width="12.28515625" customWidth="1"/>
    <col min="7" max="7" width="12.5703125" bestFit="1" customWidth="1"/>
    <col min="9" max="9" width="5.5703125" customWidth="1"/>
    <col min="10" max="10" width="2.7109375" customWidth="1"/>
    <col min="11" max="24" width="9.28515625" customWidth="1"/>
  </cols>
  <sheetData>
    <row r="1" spans="1:25" x14ac:dyDescent="0.25">
      <c r="A1" s="20" t="s">
        <v>135</v>
      </c>
      <c r="B1" s="21"/>
      <c r="C1" s="21" t="s">
        <v>129</v>
      </c>
      <c r="D1" s="22"/>
      <c r="E1" s="21"/>
      <c r="F1" s="21"/>
      <c r="G1" s="21"/>
      <c r="H1" s="317" t="s">
        <v>169</v>
      </c>
      <c r="I1" s="318"/>
      <c r="J1" s="10"/>
    </row>
    <row r="2" spans="1:25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5"/>
      <c r="J2" s="10"/>
    </row>
    <row r="3" spans="1:25" x14ac:dyDescent="0.25">
      <c r="A3" s="23" t="s">
        <v>138</v>
      </c>
      <c r="B3" s="24"/>
      <c r="C3" s="24" t="s">
        <v>532</v>
      </c>
      <c r="D3" s="24"/>
      <c r="E3" s="24"/>
      <c r="F3" s="24"/>
      <c r="G3" s="24"/>
      <c r="H3" s="24"/>
      <c r="I3" s="25"/>
      <c r="J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Y4" s="13"/>
    </row>
    <row r="5" spans="1:25" ht="15" customHeight="1" x14ac:dyDescent="0.25">
      <c r="A5" s="29" t="s">
        <v>139</v>
      </c>
      <c r="B5" s="24"/>
      <c r="C5" s="24" t="s">
        <v>503</v>
      </c>
      <c r="D5" s="24"/>
      <c r="E5" s="24"/>
      <c r="F5" s="24"/>
      <c r="G5" s="24"/>
      <c r="H5" s="24"/>
      <c r="I5" s="25"/>
      <c r="J5" s="14"/>
      <c r="Y5" s="13"/>
    </row>
    <row r="6" spans="1:25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  <c r="Y6" s="13"/>
    </row>
    <row r="7" spans="1:25" ht="15" customHeight="1" x14ac:dyDescent="0.25">
      <c r="A7" s="33"/>
      <c r="B7" s="24"/>
      <c r="C7" s="211">
        <v>42339</v>
      </c>
      <c r="D7" s="178" t="s">
        <v>504</v>
      </c>
      <c r="E7" s="24"/>
      <c r="F7" s="24"/>
      <c r="G7" s="24"/>
      <c r="H7" s="24"/>
      <c r="I7" s="25"/>
      <c r="J7" s="14"/>
      <c r="Y7" s="13"/>
    </row>
    <row r="8" spans="1:25" ht="15" customHeight="1" x14ac:dyDescent="0.25">
      <c r="A8" s="29"/>
      <c r="B8" s="27"/>
      <c r="C8" s="17" t="s">
        <v>505</v>
      </c>
      <c r="D8" s="220" t="s">
        <v>506</v>
      </c>
      <c r="E8" s="24"/>
      <c r="F8" s="24"/>
      <c r="G8" s="24"/>
      <c r="H8" s="24"/>
      <c r="I8" s="25"/>
      <c r="J8" s="14"/>
      <c r="Y8" s="13"/>
    </row>
    <row r="9" spans="1:25" x14ac:dyDescent="0.25">
      <c r="A9" s="29"/>
      <c r="B9" s="27"/>
      <c r="C9" s="219">
        <v>0.7</v>
      </c>
      <c r="D9" s="220" t="s">
        <v>507</v>
      </c>
      <c r="E9" s="24"/>
      <c r="F9" s="24"/>
      <c r="G9" s="24"/>
      <c r="H9" s="24"/>
      <c r="I9" s="25"/>
      <c r="J9" s="14"/>
      <c r="Y9" s="13"/>
    </row>
    <row r="10" spans="1:25" x14ac:dyDescent="0.25">
      <c r="A10" s="29"/>
      <c r="B10" s="27"/>
      <c r="C10" s="63">
        <v>100000</v>
      </c>
      <c r="D10" s="221" t="s">
        <v>533</v>
      </c>
      <c r="E10" s="24"/>
      <c r="F10" s="24"/>
      <c r="G10" s="24"/>
      <c r="H10" s="24"/>
      <c r="I10" s="25"/>
      <c r="J10" s="14"/>
      <c r="Y10" s="13"/>
    </row>
    <row r="11" spans="1:25" x14ac:dyDescent="0.25">
      <c r="A11" s="26"/>
      <c r="B11" s="27"/>
      <c r="C11" s="24"/>
      <c r="D11" s="24"/>
      <c r="E11" s="24"/>
      <c r="F11" s="24"/>
      <c r="G11" s="24"/>
      <c r="H11" s="24"/>
      <c r="I11" s="25"/>
      <c r="J11" s="14"/>
      <c r="Y11" s="13"/>
    </row>
    <row r="12" spans="1:25" ht="17.25" x14ac:dyDescent="0.25">
      <c r="A12" s="26"/>
      <c r="B12" s="27"/>
      <c r="C12" s="24"/>
      <c r="D12" s="103" t="s">
        <v>508</v>
      </c>
      <c r="E12" s="24"/>
      <c r="F12" s="24"/>
      <c r="G12" s="24"/>
      <c r="H12" s="24"/>
      <c r="I12" s="25"/>
      <c r="J12" s="14"/>
      <c r="Y12" s="13"/>
    </row>
    <row r="13" spans="1:25" x14ac:dyDescent="0.25">
      <c r="A13" s="26"/>
      <c r="B13" s="27"/>
      <c r="C13" s="146">
        <v>80000</v>
      </c>
      <c r="D13" s="31" t="s">
        <v>509</v>
      </c>
      <c r="E13" s="24"/>
      <c r="F13" s="24"/>
      <c r="G13" s="24"/>
      <c r="H13" s="24"/>
      <c r="I13" s="25"/>
      <c r="J13" s="14"/>
      <c r="Y13" s="13"/>
    </row>
    <row r="14" spans="1:25" x14ac:dyDescent="0.25">
      <c r="A14" s="26"/>
      <c r="B14" s="27"/>
      <c r="C14" s="63">
        <v>30000</v>
      </c>
      <c r="D14" s="35" t="s">
        <v>510</v>
      </c>
      <c r="E14" s="24"/>
      <c r="F14" s="24"/>
      <c r="G14" s="24"/>
      <c r="H14" s="24"/>
      <c r="I14" s="25"/>
      <c r="J14" s="14"/>
      <c r="Y14" s="13"/>
    </row>
    <row r="15" spans="1:25" x14ac:dyDescent="0.25">
      <c r="A15" s="26"/>
      <c r="B15" s="27"/>
      <c r="C15" s="200"/>
      <c r="D15" s="24"/>
      <c r="E15" s="24"/>
      <c r="F15" s="24"/>
      <c r="G15" s="24"/>
      <c r="H15" s="24"/>
      <c r="I15" s="25"/>
      <c r="J15" s="14"/>
      <c r="Y15" s="13"/>
    </row>
    <row r="16" spans="1:25" x14ac:dyDescent="0.25">
      <c r="A16" s="26"/>
      <c r="B16" s="27"/>
      <c r="C16" s="24" t="s">
        <v>534</v>
      </c>
      <c r="D16" s="24"/>
      <c r="E16" s="24"/>
      <c r="F16" s="24"/>
      <c r="G16" s="24"/>
      <c r="H16" s="24"/>
      <c r="I16" s="25"/>
      <c r="J16" s="14"/>
      <c r="Y16" s="13"/>
    </row>
    <row r="17" spans="1:25" ht="44.25" customHeight="1" x14ac:dyDescent="0.25">
      <c r="A17" s="33"/>
      <c r="B17" s="24"/>
      <c r="C17" s="36" t="s">
        <v>504</v>
      </c>
      <c r="D17" s="37" t="s">
        <v>506</v>
      </c>
      <c r="E17" s="150" t="s">
        <v>535</v>
      </c>
      <c r="F17" s="24"/>
      <c r="G17" s="24"/>
      <c r="H17" s="24"/>
      <c r="I17" s="25"/>
      <c r="J17" s="14"/>
      <c r="Y17" s="13"/>
    </row>
    <row r="18" spans="1:25" x14ac:dyDescent="0.25">
      <c r="A18" s="33"/>
      <c r="B18" s="24"/>
      <c r="C18" s="211">
        <v>41974</v>
      </c>
      <c r="D18" s="31" t="s">
        <v>537</v>
      </c>
      <c r="E18" s="62">
        <v>75000</v>
      </c>
      <c r="F18" s="24"/>
      <c r="G18" s="24"/>
      <c r="H18" s="24"/>
      <c r="I18" s="25"/>
      <c r="J18" s="14"/>
      <c r="Y18" s="13"/>
    </row>
    <row r="19" spans="1:25" x14ac:dyDescent="0.25">
      <c r="A19" s="33"/>
      <c r="B19" s="24"/>
      <c r="C19" s="213">
        <v>41609</v>
      </c>
      <c r="D19" s="34" t="s">
        <v>538</v>
      </c>
      <c r="E19" s="62">
        <v>63000</v>
      </c>
      <c r="F19" s="24"/>
      <c r="G19" s="24"/>
      <c r="H19" s="24"/>
      <c r="I19" s="25"/>
      <c r="J19" s="14"/>
      <c r="Y19" s="13"/>
    </row>
    <row r="20" spans="1:25" x14ac:dyDescent="0.25">
      <c r="A20" s="33"/>
      <c r="B20" s="24"/>
      <c r="C20" s="213">
        <v>41244</v>
      </c>
      <c r="D20" s="34" t="s">
        <v>511</v>
      </c>
      <c r="E20" s="62">
        <v>42000</v>
      </c>
      <c r="F20" s="24"/>
      <c r="G20" s="24"/>
      <c r="H20" s="24"/>
      <c r="I20" s="25"/>
      <c r="J20" s="14"/>
      <c r="Y20" s="13"/>
    </row>
    <row r="21" spans="1:25" x14ac:dyDescent="0.25">
      <c r="A21" s="33"/>
      <c r="B21" s="24"/>
      <c r="C21" s="214">
        <v>40878</v>
      </c>
      <c r="D21" s="35" t="s">
        <v>512</v>
      </c>
      <c r="E21" s="63">
        <v>29000</v>
      </c>
      <c r="F21" s="24"/>
      <c r="G21" s="24"/>
      <c r="H21" s="24"/>
      <c r="I21" s="25"/>
      <c r="J21" s="14"/>
      <c r="Y21" s="13"/>
    </row>
    <row r="22" spans="1:25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  <c r="Y22" s="13"/>
    </row>
    <row r="23" spans="1:25" x14ac:dyDescent="0.25">
      <c r="A23" s="23" t="s">
        <v>159</v>
      </c>
      <c r="B23" s="24"/>
      <c r="C23" s="24" t="s">
        <v>540</v>
      </c>
      <c r="D23" s="24"/>
      <c r="E23" s="24"/>
      <c r="F23" s="24"/>
      <c r="G23" s="24"/>
      <c r="H23" s="24"/>
      <c r="I23" s="25"/>
      <c r="J23" s="14"/>
      <c r="Y23" s="13"/>
    </row>
    <row r="24" spans="1:25" x14ac:dyDescent="0.25">
      <c r="A24" s="33"/>
      <c r="B24" s="24"/>
      <c r="C24" s="24" t="s">
        <v>541</v>
      </c>
      <c r="D24" s="24"/>
      <c r="E24" s="24"/>
      <c r="F24" s="24"/>
      <c r="G24" s="24"/>
      <c r="H24" s="24"/>
      <c r="I24" s="25"/>
      <c r="J24" s="14"/>
      <c r="Y24" s="13"/>
    </row>
    <row r="25" spans="1:25" x14ac:dyDescent="0.25">
      <c r="A25" s="33"/>
      <c r="B25" s="24"/>
      <c r="C25" s="24"/>
      <c r="D25" s="24"/>
      <c r="E25" s="24"/>
      <c r="F25" s="24"/>
      <c r="G25" s="24"/>
      <c r="H25" s="24"/>
      <c r="I25" s="25"/>
      <c r="J25" s="14"/>
      <c r="Y25" s="13"/>
    </row>
    <row r="26" spans="1:25" ht="15" customHeight="1" x14ac:dyDescent="0.25">
      <c r="A26" s="33"/>
      <c r="B26" s="216">
        <v>1</v>
      </c>
      <c r="C26" s="24" t="s">
        <v>516</v>
      </c>
      <c r="D26" s="24"/>
      <c r="E26" s="24"/>
      <c r="F26" s="24"/>
      <c r="G26" s="24"/>
      <c r="H26" s="24"/>
      <c r="I26" s="25"/>
      <c r="J26" s="14"/>
      <c r="Y26" s="13"/>
    </row>
    <row r="27" spans="1:25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5"/>
      <c r="J27" s="14"/>
      <c r="Y27" s="13"/>
    </row>
    <row r="28" spans="1:25" ht="15" customHeight="1" x14ac:dyDescent="0.25">
      <c r="A28" s="33"/>
      <c r="B28" s="24"/>
      <c r="C28" s="217" t="s">
        <v>517</v>
      </c>
      <c r="D28" s="24"/>
      <c r="E28" s="24"/>
      <c r="F28" s="24"/>
      <c r="G28" s="24"/>
      <c r="H28" s="24"/>
      <c r="I28" s="25"/>
      <c r="J28" s="14"/>
      <c r="Y28" s="13"/>
    </row>
    <row r="29" spans="1:25" ht="15" customHeight="1" x14ac:dyDescent="0.25">
      <c r="A29" s="33"/>
      <c r="B29" s="24"/>
      <c r="C29" s="149" t="s">
        <v>518</v>
      </c>
      <c r="D29" s="36" t="s">
        <v>512</v>
      </c>
      <c r="E29" s="36" t="s">
        <v>539</v>
      </c>
      <c r="F29" s="96" t="s">
        <v>519</v>
      </c>
      <c r="G29" s="36" t="s">
        <v>520</v>
      </c>
      <c r="H29" s="36" t="s">
        <v>515</v>
      </c>
      <c r="I29" s="25"/>
      <c r="J29" s="14"/>
      <c r="Y29" s="13"/>
    </row>
    <row r="30" spans="1:25" ht="15" customHeight="1" x14ac:dyDescent="0.25">
      <c r="A30" s="33"/>
      <c r="B30" s="24"/>
      <c r="C30" s="50" t="s">
        <v>514</v>
      </c>
      <c r="D30" s="77">
        <v>1</v>
      </c>
      <c r="E30" s="77">
        <v>1.1399999999999999</v>
      </c>
      <c r="F30" s="166">
        <v>1.2</v>
      </c>
      <c r="G30" s="17">
        <v>1.32</v>
      </c>
      <c r="H30" s="17">
        <v>1.62</v>
      </c>
      <c r="I30" s="25"/>
      <c r="J30" s="14"/>
      <c r="Y30" s="13"/>
    </row>
    <row r="31" spans="1:25" ht="15" customHeight="1" x14ac:dyDescent="0.25">
      <c r="A31" s="33"/>
      <c r="B31" s="24"/>
      <c r="C31" s="55" t="s">
        <v>510</v>
      </c>
      <c r="D31" s="79">
        <v>1</v>
      </c>
      <c r="E31" s="18">
        <v>1.51</v>
      </c>
      <c r="F31" s="145">
        <v>1.59</v>
      </c>
      <c r="G31" s="18">
        <v>2.0299999999999998</v>
      </c>
      <c r="H31" s="18">
        <v>2.39</v>
      </c>
      <c r="I31" s="25"/>
      <c r="J31" s="14"/>
      <c r="Y31" s="13"/>
    </row>
    <row r="32" spans="1:25" x14ac:dyDescent="0.25">
      <c r="A32" s="33"/>
      <c r="B32" s="24"/>
      <c r="C32" s="24"/>
      <c r="D32" s="24"/>
      <c r="E32" s="24"/>
      <c r="F32" s="24"/>
      <c r="G32" s="24"/>
      <c r="H32" s="24"/>
      <c r="I32" s="25"/>
      <c r="J32" s="14"/>
      <c r="Y32" s="13"/>
    </row>
    <row r="33" spans="1:25" x14ac:dyDescent="0.25">
      <c r="A33" s="33"/>
      <c r="B33" s="24"/>
      <c r="C33" s="218" t="s">
        <v>521</v>
      </c>
      <c r="D33" s="24"/>
      <c r="E33" s="24"/>
      <c r="F33" s="24"/>
      <c r="G33" s="24"/>
      <c r="H33" s="24"/>
      <c r="I33" s="25"/>
      <c r="J33" s="14"/>
      <c r="Y33" s="13"/>
    </row>
    <row r="34" spans="1:25" x14ac:dyDescent="0.25">
      <c r="A34" s="33"/>
      <c r="B34" s="24"/>
      <c r="C34" s="149" t="s">
        <v>518</v>
      </c>
      <c r="D34" s="36" t="s">
        <v>512</v>
      </c>
      <c r="E34" s="36" t="s">
        <v>539</v>
      </c>
      <c r="F34" s="96" t="s">
        <v>519</v>
      </c>
      <c r="G34" s="36" t="s">
        <v>520</v>
      </c>
      <c r="H34" s="36" t="s">
        <v>515</v>
      </c>
      <c r="I34" s="25"/>
      <c r="J34" s="14"/>
      <c r="Y34" s="13"/>
    </row>
    <row r="35" spans="1:25" x14ac:dyDescent="0.25">
      <c r="A35" s="33"/>
      <c r="B35" s="24"/>
      <c r="C35" s="50" t="s">
        <v>514</v>
      </c>
      <c r="D35" s="77">
        <v>1</v>
      </c>
      <c r="E35" s="17">
        <v>0.84</v>
      </c>
      <c r="F35" s="166">
        <v>0.78</v>
      </c>
      <c r="G35" s="17">
        <v>0.67</v>
      </c>
      <c r="H35" s="17">
        <v>0.47</v>
      </c>
      <c r="I35" s="25"/>
      <c r="J35" s="14"/>
      <c r="Y35" s="13"/>
    </row>
    <row r="36" spans="1:25" x14ac:dyDescent="0.25">
      <c r="A36" s="33"/>
      <c r="B36" s="24"/>
      <c r="C36" s="55" t="s">
        <v>510</v>
      </c>
      <c r="D36" s="79">
        <v>1</v>
      </c>
      <c r="E36" s="18">
        <v>0.49</v>
      </c>
      <c r="F36" s="145">
        <v>0.43</v>
      </c>
      <c r="G36" s="18">
        <v>0.35</v>
      </c>
      <c r="H36" s="18">
        <v>0.22</v>
      </c>
      <c r="I36" s="25"/>
      <c r="J36" s="14"/>
      <c r="Y36" s="13"/>
    </row>
    <row r="37" spans="1:25" x14ac:dyDescent="0.25">
      <c r="A37" s="33"/>
      <c r="B37" s="24"/>
      <c r="C37" s="24"/>
      <c r="D37" s="24"/>
      <c r="E37" s="24"/>
      <c r="F37" s="24"/>
      <c r="G37" s="24"/>
      <c r="H37" s="24"/>
      <c r="I37" s="25"/>
      <c r="J37" s="14"/>
      <c r="Y37" s="13"/>
    </row>
    <row r="38" spans="1:25" x14ac:dyDescent="0.25">
      <c r="A38" s="33"/>
      <c r="B38" s="24"/>
      <c r="C38" s="218" t="s">
        <v>522</v>
      </c>
      <c r="D38" s="24"/>
      <c r="E38" s="24"/>
      <c r="F38" s="24"/>
      <c r="G38" s="24"/>
      <c r="H38" s="24"/>
      <c r="I38" s="25"/>
      <c r="J38" s="14"/>
      <c r="Y38" s="13"/>
    </row>
    <row r="39" spans="1:25" ht="45" x14ac:dyDescent="0.25">
      <c r="A39" s="33"/>
      <c r="B39" s="24"/>
      <c r="C39" s="150" t="s">
        <v>523</v>
      </c>
      <c r="D39" s="149" t="s">
        <v>518</v>
      </c>
      <c r="E39" s="36" t="s">
        <v>524</v>
      </c>
      <c r="F39" s="61" t="s">
        <v>525</v>
      </c>
      <c r="G39" s="24"/>
      <c r="H39" s="24"/>
      <c r="I39" s="25"/>
      <c r="J39" s="14"/>
      <c r="Y39" s="13"/>
    </row>
    <row r="40" spans="1:25" x14ac:dyDescent="0.25">
      <c r="A40" s="33"/>
      <c r="B40" s="24"/>
      <c r="C40" s="320" t="s">
        <v>526</v>
      </c>
      <c r="D40" s="53" t="s">
        <v>514</v>
      </c>
      <c r="E40" s="16">
        <v>0.90700000000000003</v>
      </c>
      <c r="F40" s="16">
        <v>0.92600000000000005</v>
      </c>
      <c r="G40" s="24"/>
      <c r="H40" s="24"/>
      <c r="I40" s="25"/>
      <c r="J40" s="14"/>
      <c r="Y40" s="13"/>
    </row>
    <row r="41" spans="1:25" x14ac:dyDescent="0.25">
      <c r="A41" s="33"/>
      <c r="B41" s="24"/>
      <c r="C41" s="321"/>
      <c r="D41" s="55" t="s">
        <v>510</v>
      </c>
      <c r="E41" s="18">
        <v>0.88200000000000001</v>
      </c>
      <c r="F41" s="18">
        <v>0.90100000000000002</v>
      </c>
      <c r="G41" s="24"/>
      <c r="H41" s="24"/>
      <c r="I41" s="25"/>
      <c r="J41" s="14"/>
      <c r="Y41" s="13"/>
    </row>
    <row r="42" spans="1:25" x14ac:dyDescent="0.25">
      <c r="A42" s="33"/>
      <c r="B42" s="24"/>
      <c r="C42" s="320" t="s">
        <v>527</v>
      </c>
      <c r="D42" s="53" t="s">
        <v>514</v>
      </c>
      <c r="E42" s="16">
        <v>0.86399999999999999</v>
      </c>
      <c r="F42" s="16">
        <v>0.89200000000000002</v>
      </c>
      <c r="G42" s="24"/>
      <c r="H42" s="24"/>
      <c r="I42" s="25"/>
      <c r="J42" s="14"/>
      <c r="Y42" s="13"/>
    </row>
    <row r="43" spans="1:25" x14ac:dyDescent="0.25">
      <c r="A43" s="26"/>
      <c r="B43" s="27"/>
      <c r="C43" s="321"/>
      <c r="D43" s="55" t="s">
        <v>510</v>
      </c>
      <c r="E43" s="18">
        <v>0.82799999999999996</v>
      </c>
      <c r="F43" s="18">
        <v>0.85399999999999998</v>
      </c>
      <c r="G43" s="24"/>
      <c r="H43" s="24"/>
      <c r="I43" s="25"/>
      <c r="J43" s="14"/>
      <c r="Y43" s="13"/>
    </row>
    <row r="44" spans="1:25" x14ac:dyDescent="0.25">
      <c r="A44" s="33"/>
      <c r="B44" s="24"/>
      <c r="C44" s="320" t="s">
        <v>528</v>
      </c>
      <c r="D44" s="50" t="s">
        <v>514</v>
      </c>
      <c r="E44" s="17">
        <v>0.82299999999999995</v>
      </c>
      <c r="F44" s="17">
        <v>0.85799999999999998</v>
      </c>
      <c r="G44" s="24"/>
      <c r="H44" s="24"/>
      <c r="I44" s="25"/>
      <c r="J44" s="14"/>
      <c r="Y44" s="13"/>
    </row>
    <row r="45" spans="1:25" x14ac:dyDescent="0.25">
      <c r="A45" s="33"/>
      <c r="B45" s="24"/>
      <c r="C45" s="321"/>
      <c r="D45" s="55" t="s">
        <v>510</v>
      </c>
      <c r="E45" s="18">
        <v>0.77700000000000002</v>
      </c>
      <c r="F45" s="215">
        <v>0.81</v>
      </c>
      <c r="G45" s="24"/>
      <c r="H45" s="24"/>
      <c r="I45" s="25"/>
      <c r="J45" s="14"/>
      <c r="Y45" s="13"/>
    </row>
    <row r="46" spans="1:25" ht="15.75" thickBot="1" x14ac:dyDescent="0.3">
      <c r="A46" s="41"/>
      <c r="B46" s="42"/>
      <c r="C46" s="42"/>
      <c r="D46" s="42"/>
      <c r="E46" s="42"/>
      <c r="F46" s="42"/>
      <c r="G46" s="42"/>
      <c r="H46" s="42"/>
      <c r="I46" s="43"/>
      <c r="J46" s="14"/>
      <c r="Y46" s="13"/>
    </row>
    <row r="47" spans="1:25" x14ac:dyDescent="0.25">
      <c r="J47" s="14"/>
      <c r="Y47" s="13"/>
    </row>
    <row r="48" spans="1:25" x14ac:dyDescent="0.25">
      <c r="J48" s="14"/>
      <c r="Y48" s="13"/>
    </row>
    <row r="49" spans="10:25" x14ac:dyDescent="0.25">
      <c r="J49" s="14"/>
      <c r="Y49" s="13"/>
    </row>
    <row r="50" spans="10:25" x14ac:dyDescent="0.25">
      <c r="J50" s="19"/>
    </row>
    <row r="51" spans="10:25" x14ac:dyDescent="0.25">
      <c r="J51" s="14"/>
    </row>
    <row r="52" spans="10:25" x14ac:dyDescent="0.25">
      <c r="J52" s="14"/>
    </row>
    <row r="53" spans="10:25" x14ac:dyDescent="0.25">
      <c r="J53" s="14"/>
    </row>
    <row r="54" spans="10:25" x14ac:dyDescent="0.25">
      <c r="J54" s="14"/>
    </row>
    <row r="55" spans="10:25" x14ac:dyDescent="0.25">
      <c r="J55" s="14"/>
    </row>
    <row r="56" spans="10:25" x14ac:dyDescent="0.25">
      <c r="J56" s="14"/>
    </row>
    <row r="57" spans="10:25" x14ac:dyDescent="0.25">
      <c r="J57" s="14"/>
    </row>
    <row r="58" spans="10:25" x14ac:dyDescent="0.25">
      <c r="J58" s="14"/>
    </row>
    <row r="59" spans="10:25" x14ac:dyDescent="0.25">
      <c r="J59" s="14"/>
    </row>
    <row r="60" spans="10:25" x14ac:dyDescent="0.25">
      <c r="J60" s="14"/>
    </row>
    <row r="61" spans="10:25" x14ac:dyDescent="0.25">
      <c r="J61" s="14"/>
    </row>
    <row r="62" spans="10:25" x14ac:dyDescent="0.25">
      <c r="J62" s="14"/>
    </row>
    <row r="63" spans="10:25" x14ac:dyDescent="0.25">
      <c r="J63" s="14"/>
    </row>
    <row r="64" spans="10:25" x14ac:dyDescent="0.25">
      <c r="J64" s="14"/>
    </row>
    <row r="65" spans="10:10" x14ac:dyDescent="0.25">
      <c r="J65" s="14"/>
    </row>
    <row r="66" spans="10:10" x14ac:dyDescent="0.25">
      <c r="J66" s="14"/>
    </row>
    <row r="67" spans="10:10" x14ac:dyDescent="0.25">
      <c r="J67" s="14"/>
    </row>
    <row r="68" spans="10:10" x14ac:dyDescent="0.25">
      <c r="J68" s="14"/>
    </row>
    <row r="69" spans="10:10" x14ac:dyDescent="0.25">
      <c r="J69" s="14"/>
    </row>
    <row r="70" spans="10:10" x14ac:dyDescent="0.25">
      <c r="J70" s="14"/>
    </row>
    <row r="71" spans="10:10" x14ac:dyDescent="0.25">
      <c r="J71" s="14"/>
    </row>
    <row r="72" spans="10:10" x14ac:dyDescent="0.25">
      <c r="J72" s="14"/>
    </row>
    <row r="73" spans="10:10" x14ac:dyDescent="0.25">
      <c r="J73" s="14"/>
    </row>
    <row r="74" spans="10:10" x14ac:dyDescent="0.25">
      <c r="J74" s="14"/>
    </row>
    <row r="75" spans="10:10" x14ac:dyDescent="0.25">
      <c r="J75" s="14"/>
    </row>
    <row r="76" spans="10:10" x14ac:dyDescent="0.25">
      <c r="J76" s="14"/>
    </row>
    <row r="77" spans="10:10" x14ac:dyDescent="0.25">
      <c r="J77" s="14"/>
    </row>
    <row r="78" spans="10:10" x14ac:dyDescent="0.25">
      <c r="J78" s="14"/>
    </row>
    <row r="79" spans="10:10" x14ac:dyDescent="0.25">
      <c r="J79" s="14"/>
    </row>
    <row r="80" spans="10:10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:10" x14ac:dyDescent="0.25">
      <c r="J97" s="14"/>
    </row>
    <row r="98" spans="1:10" x14ac:dyDescent="0.25">
      <c r="J98" s="14"/>
    </row>
    <row r="99" spans="1:10" x14ac:dyDescent="0.25">
      <c r="J99" s="14"/>
    </row>
    <row r="100" spans="1:10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x14ac:dyDescent="0.25">
      <c r="C101" s="13"/>
      <c r="D101" s="13"/>
      <c r="E101" s="13"/>
      <c r="F101" s="13"/>
      <c r="G101" s="13"/>
      <c r="H101" s="13"/>
      <c r="I101" s="13"/>
      <c r="J101" s="14"/>
    </row>
    <row r="102" spans="1:10" x14ac:dyDescent="0.25">
      <c r="C102" s="13"/>
      <c r="D102" s="13"/>
      <c r="E102" s="13"/>
      <c r="F102" s="13"/>
      <c r="G102" s="13"/>
      <c r="H102" s="13"/>
      <c r="I102" s="13"/>
      <c r="J102" s="14"/>
    </row>
    <row r="103" spans="1:10" x14ac:dyDescent="0.25">
      <c r="C103" s="13"/>
      <c r="D103" s="13"/>
      <c r="E103" s="13"/>
      <c r="F103" s="13"/>
      <c r="G103" s="13"/>
      <c r="H103" s="13"/>
      <c r="I103" s="13"/>
      <c r="J103" s="14"/>
    </row>
    <row r="104" spans="1:10" x14ac:dyDescent="0.25">
      <c r="J104" s="14"/>
    </row>
    <row r="105" spans="1:10" x14ac:dyDescent="0.25">
      <c r="J105" s="14"/>
    </row>
    <row r="106" spans="1:10" x14ac:dyDescent="0.25">
      <c r="J106" s="14"/>
    </row>
    <row r="107" spans="1:10" x14ac:dyDescent="0.25">
      <c r="J107" s="14"/>
    </row>
    <row r="108" spans="1:10" x14ac:dyDescent="0.25">
      <c r="J108" s="14"/>
    </row>
    <row r="109" spans="1:10" x14ac:dyDescent="0.25">
      <c r="J109" s="14"/>
    </row>
    <row r="110" spans="1:10" x14ac:dyDescent="0.25">
      <c r="J110" s="14"/>
    </row>
    <row r="111" spans="1:10" x14ac:dyDescent="0.25">
      <c r="J111" s="14"/>
    </row>
    <row r="112" spans="1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14"/>
    </row>
    <row r="120" spans="10:10" x14ac:dyDescent="0.25">
      <c r="J120" s="14"/>
    </row>
    <row r="121" spans="10:10" x14ac:dyDescent="0.25">
      <c r="J121" s="14"/>
    </row>
    <row r="122" spans="10:10" x14ac:dyDescent="0.25">
      <c r="J122" s="14"/>
    </row>
    <row r="123" spans="10:10" x14ac:dyDescent="0.25">
      <c r="J123" s="14"/>
    </row>
    <row r="124" spans="10:10" x14ac:dyDescent="0.25">
      <c r="J124" s="14"/>
    </row>
    <row r="125" spans="10:10" x14ac:dyDescent="0.25">
      <c r="J125" s="14"/>
    </row>
    <row r="126" spans="10:10" x14ac:dyDescent="0.25">
      <c r="J126" s="14"/>
    </row>
    <row r="127" spans="10:10" x14ac:dyDescent="0.25">
      <c r="J127" s="14"/>
    </row>
    <row r="128" spans="10:10" x14ac:dyDescent="0.25">
      <c r="J128" s="14"/>
    </row>
    <row r="129" spans="10:10" x14ac:dyDescent="0.25">
      <c r="J129" s="14"/>
    </row>
    <row r="130" spans="10:10" x14ac:dyDescent="0.25">
      <c r="J130" s="14"/>
    </row>
    <row r="131" spans="10:10" x14ac:dyDescent="0.25">
      <c r="J131" s="14"/>
    </row>
    <row r="132" spans="10:10" x14ac:dyDescent="0.25">
      <c r="J132" s="14"/>
    </row>
    <row r="133" spans="10:10" x14ac:dyDescent="0.25">
      <c r="J133" s="14"/>
    </row>
    <row r="134" spans="10:10" x14ac:dyDescent="0.25">
      <c r="J134" s="14"/>
    </row>
    <row r="135" spans="10:10" x14ac:dyDescent="0.25">
      <c r="J135" s="14"/>
    </row>
    <row r="136" spans="10:10" x14ac:dyDescent="0.25">
      <c r="J136" s="14"/>
    </row>
    <row r="137" spans="10:10" x14ac:dyDescent="0.25">
      <c r="J137" s="14"/>
    </row>
    <row r="138" spans="10:10" x14ac:dyDescent="0.25">
      <c r="J138" s="14"/>
    </row>
    <row r="139" spans="10:10" x14ac:dyDescent="0.25">
      <c r="J139" s="14"/>
    </row>
    <row r="140" spans="10:10" x14ac:dyDescent="0.25">
      <c r="J140" s="14"/>
    </row>
    <row r="141" spans="10:10" x14ac:dyDescent="0.25">
      <c r="J141" s="14"/>
    </row>
    <row r="142" spans="10:10" x14ac:dyDescent="0.25">
      <c r="J142" s="14"/>
    </row>
    <row r="143" spans="10:10" x14ac:dyDescent="0.25">
      <c r="J143" s="14"/>
    </row>
    <row r="144" spans="10:10" x14ac:dyDescent="0.25">
      <c r="J144" s="14"/>
    </row>
    <row r="145" spans="1:10" x14ac:dyDescent="0.25">
      <c r="J145" s="14"/>
    </row>
    <row r="146" spans="1:10" x14ac:dyDescent="0.25">
      <c r="J146" s="14"/>
    </row>
    <row r="147" spans="1:10" x14ac:dyDescent="0.25">
      <c r="J147" s="14"/>
    </row>
    <row r="148" spans="1:10" x14ac:dyDescent="0.25">
      <c r="J148" s="14"/>
    </row>
    <row r="149" spans="1:10" x14ac:dyDescent="0.25">
      <c r="J149" s="14"/>
    </row>
    <row r="150" spans="1:10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</row>
    <row r="151" spans="1:10" x14ac:dyDescent="0.25">
      <c r="J151" s="14"/>
    </row>
    <row r="152" spans="1:10" x14ac:dyDescent="0.25">
      <c r="J152" s="14"/>
    </row>
    <row r="153" spans="1:10" x14ac:dyDescent="0.25">
      <c r="J153" s="14"/>
    </row>
    <row r="154" spans="1:10" x14ac:dyDescent="0.25">
      <c r="J154" s="14"/>
    </row>
    <row r="155" spans="1:10" x14ac:dyDescent="0.25">
      <c r="J155" s="14"/>
    </row>
    <row r="156" spans="1:10" x14ac:dyDescent="0.25">
      <c r="J156" s="14"/>
    </row>
    <row r="157" spans="1:10" x14ac:dyDescent="0.25">
      <c r="J157" s="14"/>
    </row>
    <row r="158" spans="1:10" x14ac:dyDescent="0.25">
      <c r="J158" s="14"/>
    </row>
  </sheetData>
  <mergeCells count="4">
    <mergeCell ref="C40:C41"/>
    <mergeCell ref="C42:C43"/>
    <mergeCell ref="C44:C45"/>
    <mergeCell ref="H1:I1"/>
  </mergeCells>
  <hyperlinks>
    <hyperlink ref="H1" location="TOC!A1" display="Return to TOC" xr:uid="{1C1C0561-2C32-4B80-9F5E-91E846216AA8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74DA-35F9-4675-86CB-96ADCFF900B1}">
  <sheetPr codeName="Sheet86"/>
  <dimension ref="A1:AB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7" customWidth="1"/>
    <col min="4" max="4" width="26.5703125" customWidth="1"/>
    <col min="5" max="5" width="12.140625" bestFit="1" customWidth="1"/>
    <col min="6" max="6" width="12.28515625" customWidth="1"/>
    <col min="7" max="7" width="10.140625" bestFit="1" customWidth="1"/>
    <col min="8" max="8" width="11.28515625" customWidth="1"/>
    <col min="9" max="9" width="10" bestFit="1" customWidth="1"/>
    <col min="10" max="11" width="6.7109375" customWidth="1"/>
    <col min="12" max="12" width="2.5703125" customWidth="1"/>
    <col min="13" max="13" width="2.7109375" customWidth="1"/>
    <col min="14" max="27" width="9.28515625" customWidth="1"/>
  </cols>
  <sheetData>
    <row r="1" spans="1:28" x14ac:dyDescent="0.25">
      <c r="A1" s="20" t="s">
        <v>135</v>
      </c>
      <c r="B1" s="21"/>
      <c r="C1" s="21" t="s">
        <v>129</v>
      </c>
      <c r="D1" s="22"/>
      <c r="E1" s="21"/>
      <c r="F1" s="21"/>
      <c r="G1" s="21"/>
      <c r="H1" s="21"/>
      <c r="I1" s="21"/>
      <c r="J1" s="317" t="s">
        <v>169</v>
      </c>
      <c r="K1" s="317"/>
      <c r="L1" s="318"/>
      <c r="M1" s="10"/>
    </row>
    <row r="2" spans="1:28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28" x14ac:dyDescent="0.25">
      <c r="A3" s="23" t="s">
        <v>138</v>
      </c>
      <c r="B3" s="24"/>
      <c r="C3" s="24" t="s">
        <v>542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28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14"/>
      <c r="AB4" s="13"/>
    </row>
    <row r="5" spans="1:28" ht="15" customHeight="1" x14ac:dyDescent="0.25">
      <c r="A5" s="29" t="s">
        <v>139</v>
      </c>
      <c r="B5" s="24"/>
      <c r="C5" s="24" t="s">
        <v>503</v>
      </c>
      <c r="D5" s="24"/>
      <c r="E5" s="24"/>
      <c r="F5" s="24"/>
      <c r="G5" s="24"/>
      <c r="H5" s="24"/>
      <c r="I5" s="24"/>
      <c r="J5" s="24"/>
      <c r="K5" s="27"/>
      <c r="L5" s="28"/>
      <c r="M5" s="14"/>
      <c r="AB5" s="13"/>
    </row>
    <row r="6" spans="1:28" x14ac:dyDescent="0.25">
      <c r="A6" s="33"/>
      <c r="B6" s="24"/>
      <c r="C6" s="24"/>
      <c r="D6" s="24"/>
      <c r="E6" s="24"/>
      <c r="F6" s="24"/>
      <c r="G6" s="24"/>
      <c r="H6" s="227" t="s">
        <v>543</v>
      </c>
      <c r="I6" s="46"/>
      <c r="J6" s="46"/>
      <c r="K6" s="27"/>
      <c r="L6" s="28"/>
      <c r="M6" s="14"/>
      <c r="AB6" s="13"/>
    </row>
    <row r="7" spans="1:28" ht="15" customHeight="1" x14ac:dyDescent="0.25">
      <c r="A7" s="33"/>
      <c r="B7" s="24"/>
      <c r="C7" s="211">
        <v>42339</v>
      </c>
      <c r="D7" s="178" t="s">
        <v>504</v>
      </c>
      <c r="E7" s="24"/>
      <c r="F7" s="24"/>
      <c r="G7" s="24"/>
      <c r="H7" s="149" t="s">
        <v>506</v>
      </c>
      <c r="I7" s="36" t="s">
        <v>518</v>
      </c>
      <c r="J7" s="61" t="s">
        <v>544</v>
      </c>
      <c r="K7" s="27"/>
      <c r="L7" s="28"/>
      <c r="M7" s="14"/>
      <c r="AB7" s="13"/>
    </row>
    <row r="8" spans="1:28" ht="15" customHeight="1" x14ac:dyDescent="0.25">
      <c r="A8" s="29"/>
      <c r="B8" s="27"/>
      <c r="C8" s="17" t="s">
        <v>505</v>
      </c>
      <c r="D8" s="220" t="s">
        <v>506</v>
      </c>
      <c r="E8" s="24"/>
      <c r="F8" s="24"/>
      <c r="G8" s="24"/>
      <c r="H8" s="16" t="s">
        <v>519</v>
      </c>
      <c r="I8" s="53" t="s">
        <v>514</v>
      </c>
      <c r="J8" s="16">
        <v>6.3</v>
      </c>
      <c r="K8" s="27"/>
      <c r="L8" s="28"/>
      <c r="M8" s="14"/>
      <c r="AB8" s="13"/>
    </row>
    <row r="9" spans="1:28" x14ac:dyDescent="0.25">
      <c r="A9" s="29"/>
      <c r="B9" s="27"/>
      <c r="C9" s="212">
        <v>0.75</v>
      </c>
      <c r="D9" s="221" t="s">
        <v>507</v>
      </c>
      <c r="E9" s="24"/>
      <c r="F9" s="24"/>
      <c r="G9" s="24"/>
      <c r="H9" s="18" t="s">
        <v>519</v>
      </c>
      <c r="I9" s="55" t="s">
        <v>510</v>
      </c>
      <c r="J9" s="18">
        <v>9.8000000000000007</v>
      </c>
      <c r="K9" s="27"/>
      <c r="L9" s="28"/>
      <c r="M9" s="14"/>
      <c r="AB9" s="13"/>
    </row>
    <row r="10" spans="1:28" x14ac:dyDescent="0.25">
      <c r="A10" s="29"/>
      <c r="B10" s="27"/>
      <c r="C10" s="24"/>
      <c r="D10" s="24"/>
      <c r="E10" s="24"/>
      <c r="F10" s="24"/>
      <c r="G10" s="24"/>
      <c r="H10" s="17" t="s">
        <v>520</v>
      </c>
      <c r="I10" s="50" t="s">
        <v>514</v>
      </c>
      <c r="J10" s="17">
        <v>4.9000000000000004</v>
      </c>
      <c r="K10" s="27"/>
      <c r="L10" s="28"/>
      <c r="M10" s="14"/>
      <c r="AB10" s="13"/>
    </row>
    <row r="11" spans="1:28" x14ac:dyDescent="0.25">
      <c r="A11" s="26"/>
      <c r="B11" s="27"/>
      <c r="C11" s="24"/>
      <c r="D11" s="24"/>
      <c r="E11" s="24"/>
      <c r="F11" s="24"/>
      <c r="G11" s="24"/>
      <c r="H11" s="17" t="s">
        <v>520</v>
      </c>
      <c r="I11" s="50" t="s">
        <v>510</v>
      </c>
      <c r="J11" s="17">
        <v>5.9</v>
      </c>
      <c r="K11" s="27"/>
      <c r="L11" s="28"/>
      <c r="M11" s="14"/>
      <c r="AB11" s="13"/>
    </row>
    <row r="12" spans="1:28" x14ac:dyDescent="0.25">
      <c r="A12" s="26"/>
      <c r="B12" s="27"/>
      <c r="C12" s="24"/>
      <c r="D12" s="24"/>
      <c r="E12" s="24"/>
      <c r="F12" s="24"/>
      <c r="G12" s="24"/>
      <c r="H12" s="16" t="s">
        <v>515</v>
      </c>
      <c r="I12" s="53" t="s">
        <v>514</v>
      </c>
      <c r="J12" s="16">
        <v>2</v>
      </c>
      <c r="K12" s="27"/>
      <c r="L12" s="28"/>
      <c r="M12" s="14"/>
      <c r="AB12" s="13"/>
    </row>
    <row r="13" spans="1:28" x14ac:dyDescent="0.25">
      <c r="A13" s="26"/>
      <c r="B13" s="27"/>
      <c r="C13" s="24"/>
      <c r="D13" s="24"/>
      <c r="E13" s="24"/>
      <c r="F13" s="24"/>
      <c r="G13" s="24"/>
      <c r="H13" s="18" t="s">
        <v>515</v>
      </c>
      <c r="I13" s="55" t="s">
        <v>510</v>
      </c>
      <c r="J13" s="18">
        <v>3.8</v>
      </c>
      <c r="K13" s="27"/>
      <c r="L13" s="28"/>
      <c r="M13" s="14"/>
      <c r="AB13" s="13"/>
    </row>
    <row r="14" spans="1:28" x14ac:dyDescent="0.25">
      <c r="A14" s="26"/>
      <c r="B14" s="27"/>
      <c r="C14" s="24"/>
      <c r="D14" s="24"/>
      <c r="E14" s="24"/>
      <c r="F14" s="24"/>
      <c r="G14" s="24"/>
      <c r="H14" s="17" t="s">
        <v>545</v>
      </c>
      <c r="I14" s="50" t="s">
        <v>514</v>
      </c>
      <c r="J14" s="17">
        <v>9.3000000000000007</v>
      </c>
      <c r="K14" s="27"/>
      <c r="L14" s="28"/>
      <c r="M14" s="14"/>
      <c r="AB14" s="13"/>
    </row>
    <row r="15" spans="1:28" x14ac:dyDescent="0.25">
      <c r="A15" s="26"/>
      <c r="B15" s="27"/>
      <c r="C15" s="200"/>
      <c r="D15" s="24"/>
      <c r="E15" s="24"/>
      <c r="F15" s="24"/>
      <c r="G15" s="24"/>
      <c r="H15" s="18" t="s">
        <v>545</v>
      </c>
      <c r="I15" s="55" t="s">
        <v>510</v>
      </c>
      <c r="J15" s="18">
        <v>8.5</v>
      </c>
      <c r="K15" s="27"/>
      <c r="L15" s="28"/>
      <c r="M15" s="14"/>
      <c r="AB15" s="13"/>
    </row>
    <row r="16" spans="1:28" x14ac:dyDescent="0.25">
      <c r="A16" s="26"/>
      <c r="B16" s="27"/>
      <c r="C16" s="200"/>
      <c r="D16" s="24"/>
      <c r="E16" s="24"/>
      <c r="F16" s="24"/>
      <c r="G16" s="24"/>
      <c r="H16" s="86"/>
      <c r="I16" s="86"/>
      <c r="J16" s="24"/>
      <c r="K16" s="27"/>
      <c r="L16" s="28"/>
      <c r="M16" s="14"/>
      <c r="AB16" s="13"/>
    </row>
    <row r="17" spans="1:28" x14ac:dyDescent="0.25">
      <c r="A17" s="26"/>
      <c r="B17" s="27"/>
      <c r="C17" s="217" t="s">
        <v>534</v>
      </c>
      <c r="D17" s="24"/>
      <c r="E17" s="24"/>
      <c r="F17" s="24"/>
      <c r="G17" s="24"/>
      <c r="H17" s="227" t="s">
        <v>560</v>
      </c>
      <c r="I17" s="227"/>
      <c r="J17" s="227"/>
      <c r="K17" s="228"/>
      <c r="L17" s="229"/>
      <c r="M17" s="14"/>
      <c r="AB17" s="13"/>
    </row>
    <row r="18" spans="1:28" ht="30" x14ac:dyDescent="0.25">
      <c r="A18" s="33"/>
      <c r="B18" s="24"/>
      <c r="C18" s="36" t="s">
        <v>504</v>
      </c>
      <c r="D18" s="37" t="s">
        <v>506</v>
      </c>
      <c r="E18" s="150" t="s">
        <v>547</v>
      </c>
      <c r="F18" s="150" t="s">
        <v>535</v>
      </c>
      <c r="G18" s="230"/>
      <c r="H18" s="24"/>
      <c r="I18" s="46" t="s">
        <v>548</v>
      </c>
      <c r="J18" s="46"/>
      <c r="K18" s="27"/>
      <c r="L18" s="28"/>
      <c r="M18" s="14"/>
      <c r="AB18" s="13"/>
    </row>
    <row r="19" spans="1:28" ht="15" customHeight="1" x14ac:dyDescent="0.25">
      <c r="A19" s="33"/>
      <c r="B19" s="24"/>
      <c r="C19" s="211">
        <v>41974</v>
      </c>
      <c r="D19" s="31" t="s">
        <v>537</v>
      </c>
      <c r="E19" s="16" t="s">
        <v>549</v>
      </c>
      <c r="F19" s="62">
        <v>75000</v>
      </c>
      <c r="G19" s="24"/>
      <c r="H19" s="24"/>
      <c r="I19" s="86" t="s">
        <v>550</v>
      </c>
      <c r="J19" s="86" t="s">
        <v>551</v>
      </c>
      <c r="K19" s="86" t="s">
        <v>552</v>
      </c>
      <c r="L19" s="25"/>
      <c r="M19" s="14"/>
      <c r="AB19" s="13"/>
    </row>
    <row r="20" spans="1:28" ht="15" customHeight="1" x14ac:dyDescent="0.25">
      <c r="A20" s="33"/>
      <c r="B20" s="24"/>
      <c r="C20" s="213">
        <v>41609</v>
      </c>
      <c r="D20" s="34" t="s">
        <v>538</v>
      </c>
      <c r="E20" s="17" t="s">
        <v>553</v>
      </c>
      <c r="F20" s="62">
        <v>63000</v>
      </c>
      <c r="G20" s="24"/>
      <c r="H20" s="40" t="s">
        <v>554</v>
      </c>
      <c r="I20" s="222">
        <v>1</v>
      </c>
      <c r="J20" s="223">
        <v>1.24</v>
      </c>
      <c r="K20" s="224">
        <v>1.57</v>
      </c>
      <c r="L20" s="25"/>
      <c r="M20" s="14"/>
      <c r="AB20" s="13"/>
    </row>
    <row r="21" spans="1:28" x14ac:dyDescent="0.25">
      <c r="A21" s="33"/>
      <c r="B21" s="24"/>
      <c r="C21" s="213">
        <v>41244</v>
      </c>
      <c r="D21" s="34" t="s">
        <v>511</v>
      </c>
      <c r="E21" s="17" t="s">
        <v>555</v>
      </c>
      <c r="F21" s="62">
        <v>42000</v>
      </c>
      <c r="G21" s="24"/>
      <c r="H21" s="40" t="s">
        <v>556</v>
      </c>
      <c r="I21" s="225">
        <v>1.1499999999999999</v>
      </c>
      <c r="J21" s="193">
        <v>1.27</v>
      </c>
      <c r="K21" s="59">
        <v>1.78</v>
      </c>
      <c r="L21" s="25"/>
      <c r="M21" s="14"/>
      <c r="AB21" s="13"/>
    </row>
    <row r="22" spans="1:28" x14ac:dyDescent="0.25">
      <c r="A22" s="33"/>
      <c r="B22" s="24"/>
      <c r="C22" s="214">
        <v>40878</v>
      </c>
      <c r="D22" s="35" t="s">
        <v>512</v>
      </c>
      <c r="E22" s="18" t="s">
        <v>557</v>
      </c>
      <c r="F22" s="63">
        <v>29000</v>
      </c>
      <c r="G22" s="24"/>
      <c r="H22" s="40" t="s">
        <v>551</v>
      </c>
      <c r="I22" s="226">
        <v>1.33</v>
      </c>
      <c r="J22" s="191">
        <v>1.45</v>
      </c>
      <c r="K22" s="60">
        <v>1.92</v>
      </c>
      <c r="L22" s="25"/>
      <c r="M22" s="14"/>
      <c r="AB22" s="13"/>
    </row>
    <row r="23" spans="1:28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4"/>
      <c r="K23" s="27"/>
      <c r="L23" s="28"/>
      <c r="M23" s="14"/>
      <c r="AB23" s="13"/>
    </row>
    <row r="24" spans="1:28" x14ac:dyDescent="0.25">
      <c r="A24" s="23" t="s">
        <v>159</v>
      </c>
      <c r="B24" s="24"/>
      <c r="C24" s="24" t="s">
        <v>558</v>
      </c>
      <c r="D24" s="24"/>
      <c r="E24" s="24"/>
      <c r="F24" s="24"/>
      <c r="G24" s="24"/>
      <c r="H24" s="24"/>
      <c r="I24" s="24"/>
      <c r="J24" s="24"/>
      <c r="K24" s="27"/>
      <c r="L24" s="28"/>
      <c r="M24" s="14"/>
      <c r="AB24" s="13"/>
    </row>
    <row r="25" spans="1:28" x14ac:dyDescent="0.25">
      <c r="A25" s="33"/>
      <c r="B25" s="24"/>
      <c r="C25" s="24" t="s">
        <v>559</v>
      </c>
      <c r="D25" s="24"/>
      <c r="E25" s="24"/>
      <c r="F25" s="24"/>
      <c r="G25" s="24"/>
      <c r="H25" s="24"/>
      <c r="I25" s="24"/>
      <c r="J25" s="24"/>
      <c r="K25" s="27"/>
      <c r="L25" s="28"/>
      <c r="M25" s="14"/>
      <c r="AB25" s="13"/>
    </row>
    <row r="26" spans="1:28" x14ac:dyDescent="0.25">
      <c r="A26" s="33"/>
      <c r="B26" s="24"/>
      <c r="C26" s="24"/>
      <c r="D26" s="24"/>
      <c r="E26" s="24"/>
      <c r="F26" s="24"/>
      <c r="G26" s="24"/>
      <c r="H26" s="24"/>
      <c r="I26" s="24"/>
      <c r="J26" s="24"/>
      <c r="K26" s="27"/>
      <c r="L26" s="28"/>
      <c r="M26" s="14"/>
      <c r="AB26" s="13"/>
    </row>
    <row r="27" spans="1:28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4"/>
      <c r="J27" s="24"/>
      <c r="K27" s="27"/>
      <c r="L27" s="28"/>
      <c r="M27" s="14"/>
      <c r="AB27" s="13"/>
    </row>
    <row r="28" spans="1:28" ht="15" customHeight="1" x14ac:dyDescent="0.25">
      <c r="A28" s="33"/>
      <c r="B28" s="24"/>
      <c r="C28" s="217" t="s">
        <v>517</v>
      </c>
      <c r="D28" s="24"/>
      <c r="E28" s="24"/>
      <c r="F28" s="24"/>
      <c r="G28" s="24"/>
      <c r="H28" s="24"/>
      <c r="I28" s="24"/>
      <c r="J28" s="24"/>
      <c r="K28" s="27"/>
      <c r="L28" s="28"/>
      <c r="M28" s="14"/>
      <c r="AB28" s="13"/>
    </row>
    <row r="29" spans="1:28" ht="15" customHeight="1" x14ac:dyDescent="0.25">
      <c r="A29" s="33"/>
      <c r="B29" s="24"/>
      <c r="C29" s="149" t="s">
        <v>518</v>
      </c>
      <c r="D29" s="36" t="s">
        <v>512</v>
      </c>
      <c r="E29" s="36" t="s">
        <v>539</v>
      </c>
      <c r="F29" s="96" t="s">
        <v>519</v>
      </c>
      <c r="G29" s="36" t="s">
        <v>520</v>
      </c>
      <c r="H29" s="36" t="s">
        <v>515</v>
      </c>
      <c r="I29" s="24"/>
      <c r="J29" s="24"/>
      <c r="K29" s="27"/>
      <c r="L29" s="28"/>
      <c r="M29" s="14"/>
      <c r="AB29" s="13"/>
    </row>
    <row r="30" spans="1:28" ht="15" customHeight="1" x14ac:dyDescent="0.25">
      <c r="A30" s="33"/>
      <c r="B30" s="24"/>
      <c r="C30" s="50" t="s">
        <v>514</v>
      </c>
      <c r="D30" s="77">
        <v>1</v>
      </c>
      <c r="E30" s="77">
        <v>1.1399999999999999</v>
      </c>
      <c r="F30" s="166">
        <v>1.2</v>
      </c>
      <c r="G30" s="17">
        <v>1.32</v>
      </c>
      <c r="H30" s="17">
        <v>1.62</v>
      </c>
      <c r="I30" s="24"/>
      <c r="J30" s="24"/>
      <c r="K30" s="27"/>
      <c r="L30" s="28"/>
      <c r="M30" s="14"/>
      <c r="AB30" s="13"/>
    </row>
    <row r="31" spans="1:28" ht="15" customHeight="1" x14ac:dyDescent="0.25">
      <c r="A31" s="33"/>
      <c r="B31" s="24"/>
      <c r="C31" s="55" t="s">
        <v>510</v>
      </c>
      <c r="D31" s="79">
        <v>1</v>
      </c>
      <c r="E31" s="18">
        <v>1.51</v>
      </c>
      <c r="F31" s="145">
        <v>1.59</v>
      </c>
      <c r="G31" s="18">
        <v>2.0299999999999998</v>
      </c>
      <c r="H31" s="18">
        <v>2.39</v>
      </c>
      <c r="I31" s="24"/>
      <c r="J31" s="24"/>
      <c r="K31" s="27"/>
      <c r="L31" s="28"/>
      <c r="M31" s="14"/>
      <c r="AB31" s="13"/>
    </row>
    <row r="32" spans="1:28" ht="15" customHeight="1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4"/>
      <c r="K32" s="27"/>
      <c r="L32" s="28"/>
      <c r="M32" s="14"/>
      <c r="AB32" s="13"/>
    </row>
    <row r="33" spans="1:28" x14ac:dyDescent="0.25">
      <c r="A33" s="33"/>
      <c r="B33" s="24"/>
      <c r="C33" s="218" t="s">
        <v>521</v>
      </c>
      <c r="D33" s="24"/>
      <c r="E33" s="24"/>
      <c r="F33" s="24"/>
      <c r="G33" s="24"/>
      <c r="H33" s="24"/>
      <c r="I33" s="24"/>
      <c r="J33" s="24"/>
      <c r="K33" s="27"/>
      <c r="L33" s="28"/>
      <c r="M33" s="14"/>
      <c r="AB33" s="13"/>
    </row>
    <row r="34" spans="1:28" x14ac:dyDescent="0.25">
      <c r="A34" s="33"/>
      <c r="B34" s="24"/>
      <c r="C34" s="149" t="s">
        <v>518</v>
      </c>
      <c r="D34" s="36" t="s">
        <v>512</v>
      </c>
      <c r="E34" s="36" t="s">
        <v>539</v>
      </c>
      <c r="F34" s="96" t="s">
        <v>519</v>
      </c>
      <c r="G34" s="36" t="s">
        <v>520</v>
      </c>
      <c r="H34" s="36" t="s">
        <v>515</v>
      </c>
      <c r="I34" s="24"/>
      <c r="J34" s="24"/>
      <c r="K34" s="27"/>
      <c r="L34" s="28"/>
      <c r="M34" s="14"/>
      <c r="AB34" s="13"/>
    </row>
    <row r="35" spans="1:28" x14ac:dyDescent="0.25">
      <c r="A35" s="33"/>
      <c r="B35" s="24"/>
      <c r="C35" s="50" t="s">
        <v>514</v>
      </c>
      <c r="D35" s="77">
        <v>1</v>
      </c>
      <c r="E35" s="17">
        <v>0.84</v>
      </c>
      <c r="F35" s="166">
        <v>0.78</v>
      </c>
      <c r="G35" s="17">
        <v>0.67</v>
      </c>
      <c r="H35" s="17">
        <v>0.47</v>
      </c>
      <c r="I35" s="24"/>
      <c r="J35" s="24"/>
      <c r="K35" s="27"/>
      <c r="L35" s="28"/>
      <c r="M35" s="14"/>
      <c r="AB35" s="13"/>
    </row>
    <row r="36" spans="1:28" x14ac:dyDescent="0.25">
      <c r="A36" s="33"/>
      <c r="B36" s="24"/>
      <c r="C36" s="55" t="s">
        <v>510</v>
      </c>
      <c r="D36" s="79">
        <v>1</v>
      </c>
      <c r="E36" s="18">
        <v>0.49</v>
      </c>
      <c r="F36" s="145">
        <v>0.43</v>
      </c>
      <c r="G36" s="18">
        <v>0.35</v>
      </c>
      <c r="H36" s="18">
        <v>0.22</v>
      </c>
      <c r="I36" s="24"/>
      <c r="J36" s="24"/>
      <c r="K36" s="27"/>
      <c r="L36" s="28"/>
      <c r="M36" s="14"/>
      <c r="AB36" s="13"/>
    </row>
    <row r="37" spans="1:28" x14ac:dyDescent="0.25">
      <c r="A37" s="33"/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8"/>
      <c r="M37" s="14"/>
      <c r="AB37" s="13"/>
    </row>
    <row r="38" spans="1:28" x14ac:dyDescent="0.25">
      <c r="A38" s="33"/>
      <c r="B38" s="24"/>
      <c r="C38" s="218" t="s">
        <v>522</v>
      </c>
      <c r="D38" s="24"/>
      <c r="E38" s="24"/>
      <c r="F38" s="24"/>
      <c r="G38" s="24"/>
      <c r="H38" s="24"/>
      <c r="I38" s="24"/>
      <c r="J38" s="24"/>
      <c r="K38" s="27"/>
      <c r="L38" s="28"/>
      <c r="M38" s="14"/>
      <c r="AB38" s="13"/>
    </row>
    <row r="39" spans="1:28" ht="45" x14ac:dyDescent="0.25">
      <c r="A39" s="33"/>
      <c r="B39" s="24"/>
      <c r="C39" s="150" t="s">
        <v>523</v>
      </c>
      <c r="D39" s="149" t="s">
        <v>518</v>
      </c>
      <c r="E39" s="36" t="s">
        <v>524</v>
      </c>
      <c r="F39" s="61" t="s">
        <v>525</v>
      </c>
      <c r="G39" s="24"/>
      <c r="H39" s="24"/>
      <c r="I39" s="24"/>
      <c r="J39" s="24"/>
      <c r="K39" s="27"/>
      <c r="L39" s="28"/>
      <c r="M39" s="14"/>
      <c r="AB39" s="13"/>
    </row>
    <row r="40" spans="1:28" x14ac:dyDescent="0.25">
      <c r="A40" s="33"/>
      <c r="B40" s="24"/>
      <c r="C40" s="320" t="s">
        <v>526</v>
      </c>
      <c r="D40" s="53" t="s">
        <v>514</v>
      </c>
      <c r="E40" s="16">
        <v>0.90700000000000003</v>
      </c>
      <c r="F40" s="16">
        <v>0.92600000000000005</v>
      </c>
      <c r="G40" s="24"/>
      <c r="H40" s="24"/>
      <c r="I40" s="24"/>
      <c r="J40" s="24"/>
      <c r="K40" s="27"/>
      <c r="L40" s="28"/>
      <c r="M40" s="14"/>
      <c r="AB40" s="13"/>
    </row>
    <row r="41" spans="1:28" x14ac:dyDescent="0.25">
      <c r="A41" s="33"/>
      <c r="B41" s="24"/>
      <c r="C41" s="321"/>
      <c r="D41" s="55" t="s">
        <v>510</v>
      </c>
      <c r="E41" s="18">
        <v>0.88200000000000001</v>
      </c>
      <c r="F41" s="18">
        <v>0.90100000000000002</v>
      </c>
      <c r="G41" s="24"/>
      <c r="H41" s="24"/>
      <c r="I41" s="24"/>
      <c r="J41" s="24"/>
      <c r="K41" s="27"/>
      <c r="L41" s="28"/>
      <c r="M41" s="14"/>
      <c r="AB41" s="13"/>
    </row>
    <row r="42" spans="1:28" x14ac:dyDescent="0.25">
      <c r="A42" s="33"/>
      <c r="B42" s="24"/>
      <c r="C42" s="320" t="s">
        <v>527</v>
      </c>
      <c r="D42" s="53" t="s">
        <v>514</v>
      </c>
      <c r="E42" s="16">
        <v>0.86399999999999999</v>
      </c>
      <c r="F42" s="16">
        <v>0.89200000000000002</v>
      </c>
      <c r="G42" s="24"/>
      <c r="H42" s="24"/>
      <c r="I42" s="24"/>
      <c r="J42" s="24"/>
      <c r="K42" s="27"/>
      <c r="L42" s="28"/>
      <c r="M42" s="14"/>
      <c r="AB42" s="13"/>
    </row>
    <row r="43" spans="1:28" x14ac:dyDescent="0.25">
      <c r="A43" s="26"/>
      <c r="B43" s="27"/>
      <c r="C43" s="321"/>
      <c r="D43" s="55" t="s">
        <v>510</v>
      </c>
      <c r="E43" s="18">
        <v>0.82799999999999996</v>
      </c>
      <c r="F43" s="18">
        <v>0.85399999999999998</v>
      </c>
      <c r="G43" s="24"/>
      <c r="H43" s="24"/>
      <c r="I43" s="24"/>
      <c r="J43" s="24"/>
      <c r="K43" s="27"/>
      <c r="L43" s="28"/>
      <c r="M43" s="14"/>
      <c r="AB43" s="13"/>
    </row>
    <row r="44" spans="1:28" x14ac:dyDescent="0.25">
      <c r="A44" s="33"/>
      <c r="B44" s="24"/>
      <c r="C44" s="320" t="s">
        <v>528</v>
      </c>
      <c r="D44" s="50" t="s">
        <v>514</v>
      </c>
      <c r="E44" s="17">
        <v>0.82299999999999995</v>
      </c>
      <c r="F44" s="17">
        <v>0.85799999999999998</v>
      </c>
      <c r="G44" s="24"/>
      <c r="H44" s="24"/>
      <c r="I44" s="24"/>
      <c r="J44" s="24"/>
      <c r="K44" s="24"/>
      <c r="L44" s="25"/>
      <c r="M44" s="14"/>
      <c r="AB44" s="13"/>
    </row>
    <row r="45" spans="1:28" x14ac:dyDescent="0.25">
      <c r="A45" s="33"/>
      <c r="B45" s="24"/>
      <c r="C45" s="321"/>
      <c r="D45" s="55" t="s">
        <v>510</v>
      </c>
      <c r="E45" s="18">
        <v>0.77700000000000002</v>
      </c>
      <c r="F45" s="215">
        <v>0.81</v>
      </c>
      <c r="G45" s="24"/>
      <c r="H45" s="24"/>
      <c r="I45" s="24"/>
      <c r="J45" s="24"/>
      <c r="K45" s="24"/>
      <c r="L45" s="25"/>
      <c r="M45" s="14"/>
      <c r="AB45" s="13"/>
    </row>
    <row r="46" spans="1:28" ht="15.75" thickBot="1" x14ac:dyDescent="0.3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14"/>
      <c r="AB46" s="13"/>
    </row>
    <row r="47" spans="1:28" x14ac:dyDescent="0.25">
      <c r="M47" s="14"/>
      <c r="AB47" s="13"/>
    </row>
    <row r="48" spans="1:28" x14ac:dyDescent="0.25">
      <c r="M48" s="14"/>
      <c r="AB48" s="13"/>
    </row>
    <row r="49" spans="1:28" x14ac:dyDescent="0.25">
      <c r="M49" s="14"/>
      <c r="AB49" s="13"/>
    </row>
    <row r="50" spans="1:28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28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</row>
    <row r="52" spans="1:28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</row>
    <row r="53" spans="1:28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</row>
    <row r="54" spans="1:28" x14ac:dyDescent="0.25">
      <c r="M54" s="14"/>
    </row>
    <row r="55" spans="1:28" x14ac:dyDescent="0.25">
      <c r="M55" s="14"/>
    </row>
    <row r="56" spans="1:28" x14ac:dyDescent="0.25">
      <c r="M56" s="14"/>
    </row>
    <row r="57" spans="1:28" x14ac:dyDescent="0.25">
      <c r="M57" s="14"/>
    </row>
    <row r="58" spans="1:28" x14ac:dyDescent="0.25">
      <c r="M58" s="14"/>
    </row>
    <row r="59" spans="1:28" x14ac:dyDescent="0.25">
      <c r="M59" s="14"/>
    </row>
    <row r="60" spans="1:28" x14ac:dyDescent="0.25">
      <c r="M60" s="14"/>
    </row>
    <row r="61" spans="1:28" x14ac:dyDescent="0.25">
      <c r="M61" s="14"/>
    </row>
    <row r="62" spans="1:28" x14ac:dyDescent="0.25">
      <c r="M62" s="14"/>
    </row>
    <row r="63" spans="1:28" x14ac:dyDescent="0.25">
      <c r="M63" s="14"/>
    </row>
    <row r="64" spans="1:28" x14ac:dyDescent="0.25">
      <c r="M64" s="14"/>
    </row>
    <row r="65" spans="13:13" x14ac:dyDescent="0.25">
      <c r="M65" s="14"/>
    </row>
    <row r="66" spans="13:13" x14ac:dyDescent="0.25">
      <c r="M66" s="14"/>
    </row>
    <row r="67" spans="13:13" x14ac:dyDescent="0.25">
      <c r="M67" s="14"/>
    </row>
    <row r="68" spans="13:13" x14ac:dyDescent="0.25">
      <c r="M68" s="14"/>
    </row>
    <row r="69" spans="13:13" x14ac:dyDescent="0.25">
      <c r="M69" s="14"/>
    </row>
    <row r="70" spans="13:13" x14ac:dyDescent="0.25">
      <c r="M70" s="14"/>
    </row>
    <row r="71" spans="13:13" x14ac:dyDescent="0.25">
      <c r="M71" s="14"/>
    </row>
    <row r="72" spans="13:13" x14ac:dyDescent="0.25">
      <c r="M72" s="14"/>
    </row>
    <row r="73" spans="13:13" x14ac:dyDescent="0.25">
      <c r="M73" s="14"/>
    </row>
    <row r="74" spans="13:13" x14ac:dyDescent="0.25">
      <c r="M74" s="14"/>
    </row>
    <row r="75" spans="13:13" x14ac:dyDescent="0.25">
      <c r="M75" s="14"/>
    </row>
    <row r="76" spans="13:13" x14ac:dyDescent="0.25">
      <c r="M76" s="14"/>
    </row>
    <row r="77" spans="13:13" x14ac:dyDescent="0.25">
      <c r="M77" s="14"/>
    </row>
    <row r="78" spans="13:13" x14ac:dyDescent="0.25">
      <c r="M78" s="14"/>
    </row>
    <row r="79" spans="13:13" x14ac:dyDescent="0.25">
      <c r="M79" s="14"/>
    </row>
    <row r="80" spans="13:13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:13" x14ac:dyDescent="0.25">
      <c r="M97" s="14"/>
    </row>
    <row r="98" spans="1:13" x14ac:dyDescent="0.25">
      <c r="M98" s="14"/>
    </row>
    <row r="99" spans="1:13" x14ac:dyDescent="0.25">
      <c r="M99" s="14"/>
    </row>
    <row r="100" spans="1:1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4"/>
    </row>
    <row r="102" spans="1:13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</row>
    <row r="103" spans="1:13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4"/>
    </row>
    <row r="104" spans="1:13" x14ac:dyDescent="0.25">
      <c r="M104" s="14"/>
    </row>
    <row r="105" spans="1:13" x14ac:dyDescent="0.25">
      <c r="M105" s="14"/>
    </row>
    <row r="106" spans="1:13" x14ac:dyDescent="0.25">
      <c r="M106" s="14"/>
    </row>
    <row r="107" spans="1:13" x14ac:dyDescent="0.25">
      <c r="M107" s="14"/>
    </row>
    <row r="108" spans="1:13" x14ac:dyDescent="0.25">
      <c r="M108" s="14"/>
    </row>
    <row r="109" spans="1:13" x14ac:dyDescent="0.25">
      <c r="M109" s="14"/>
    </row>
    <row r="110" spans="1:13" x14ac:dyDescent="0.25">
      <c r="M110" s="14"/>
    </row>
    <row r="111" spans="1:13" x14ac:dyDescent="0.25">
      <c r="M111" s="14"/>
    </row>
    <row r="112" spans="1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:13" x14ac:dyDescent="0.25">
      <c r="M145" s="14"/>
    </row>
    <row r="146" spans="1:13" x14ac:dyDescent="0.25">
      <c r="M146" s="14"/>
    </row>
    <row r="147" spans="1:13" x14ac:dyDescent="0.25">
      <c r="M147" s="14"/>
    </row>
    <row r="148" spans="1:13" x14ac:dyDescent="0.25">
      <c r="M148" s="14"/>
    </row>
    <row r="149" spans="1:13" x14ac:dyDescent="0.25">
      <c r="M149" s="14"/>
    </row>
    <row r="150" spans="1:1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x14ac:dyDescent="0.25">
      <c r="M151" s="14"/>
    </row>
    <row r="152" spans="1:13" x14ac:dyDescent="0.25">
      <c r="M152" s="14"/>
    </row>
    <row r="153" spans="1:13" x14ac:dyDescent="0.25">
      <c r="M153" s="14"/>
    </row>
    <row r="154" spans="1:13" x14ac:dyDescent="0.25">
      <c r="M154" s="14"/>
    </row>
    <row r="155" spans="1:13" x14ac:dyDescent="0.25">
      <c r="M155" s="14"/>
    </row>
    <row r="156" spans="1:13" x14ac:dyDescent="0.25">
      <c r="M156" s="14"/>
    </row>
    <row r="157" spans="1:13" x14ac:dyDescent="0.25">
      <c r="M157" s="14"/>
    </row>
    <row r="158" spans="1:13" x14ac:dyDescent="0.25">
      <c r="M158" s="14"/>
    </row>
  </sheetData>
  <mergeCells count="4">
    <mergeCell ref="C40:C41"/>
    <mergeCell ref="C42:C43"/>
    <mergeCell ref="C44:C45"/>
    <mergeCell ref="J1:L1"/>
  </mergeCells>
  <hyperlinks>
    <hyperlink ref="J1" location="TOC!A1" display="Return to TOC" xr:uid="{4F574D33-0D29-4589-B368-208C12889036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35E9-E57E-462E-BE4A-F37AEF34B77D}">
  <sheetPr codeName="Sheet87"/>
  <dimension ref="A1:J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7.85546875" customWidth="1"/>
    <col min="4" max="4" width="26.42578125" customWidth="1"/>
    <col min="5" max="5" width="17.7109375" customWidth="1"/>
    <col min="6" max="6" width="14.42578125" bestFit="1" customWidth="1"/>
    <col min="7" max="7" width="10" bestFit="1" customWidth="1"/>
    <col min="8" max="8" width="18.42578125" bestFit="1" customWidth="1"/>
    <col min="9" max="10" width="2.7109375" customWidth="1"/>
    <col min="11" max="25" width="9.28515625" customWidth="1"/>
  </cols>
  <sheetData>
    <row r="1" spans="1:10" x14ac:dyDescent="0.25">
      <c r="A1" s="20" t="s">
        <v>135</v>
      </c>
      <c r="B1" s="21"/>
      <c r="C1" s="21" t="s">
        <v>129</v>
      </c>
      <c r="D1" s="22"/>
      <c r="E1" s="21"/>
      <c r="F1" s="21"/>
      <c r="G1" s="21"/>
      <c r="H1" s="317" t="s">
        <v>169</v>
      </c>
      <c r="I1" s="318"/>
      <c r="J1" s="10"/>
    </row>
    <row r="2" spans="1:10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138</v>
      </c>
      <c r="B3" s="24"/>
      <c r="C3" s="24" t="s">
        <v>561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139</v>
      </c>
      <c r="B5" s="24"/>
      <c r="C5" s="24" t="s">
        <v>503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</row>
    <row r="7" spans="1:10" ht="15" customHeight="1" x14ac:dyDescent="0.25">
      <c r="A7" s="33"/>
      <c r="B7" s="24"/>
      <c r="C7" s="211">
        <v>41974</v>
      </c>
      <c r="D7" s="178" t="s">
        <v>504</v>
      </c>
      <c r="E7" s="24"/>
      <c r="F7" s="326" t="s">
        <v>531</v>
      </c>
      <c r="G7" s="326" t="s">
        <v>518</v>
      </c>
      <c r="H7" s="16" t="s">
        <v>529</v>
      </c>
      <c r="I7" s="25"/>
      <c r="J7" s="14"/>
    </row>
    <row r="8" spans="1:10" ht="15" customHeight="1" x14ac:dyDescent="0.25">
      <c r="A8" s="29"/>
      <c r="B8" s="27"/>
      <c r="C8" s="17" t="s">
        <v>505</v>
      </c>
      <c r="D8" s="220" t="s">
        <v>506</v>
      </c>
      <c r="E8" s="24"/>
      <c r="F8" s="327"/>
      <c r="G8" s="327"/>
      <c r="H8" s="18" t="s">
        <v>530</v>
      </c>
      <c r="I8" s="25"/>
      <c r="J8" s="14"/>
    </row>
    <row r="9" spans="1:10" x14ac:dyDescent="0.25">
      <c r="A9" s="29"/>
      <c r="B9" s="27"/>
      <c r="C9" s="219">
        <v>0.65</v>
      </c>
      <c r="D9" s="220" t="s">
        <v>507</v>
      </c>
      <c r="E9" s="24"/>
      <c r="F9" s="53">
        <v>2012</v>
      </c>
      <c r="G9" s="16" t="s">
        <v>514</v>
      </c>
      <c r="H9" s="72">
        <v>24938</v>
      </c>
      <c r="I9" s="25"/>
      <c r="J9" s="14"/>
    </row>
    <row r="10" spans="1:10" x14ac:dyDescent="0.25">
      <c r="A10" s="26"/>
      <c r="B10" s="27"/>
      <c r="C10" s="214">
        <v>41882</v>
      </c>
      <c r="D10" s="221" t="s">
        <v>562</v>
      </c>
      <c r="E10" s="24"/>
      <c r="F10" s="55">
        <v>2012</v>
      </c>
      <c r="G10" s="18" t="s">
        <v>510</v>
      </c>
      <c r="H10" s="75">
        <v>5014</v>
      </c>
      <c r="I10" s="25"/>
      <c r="J10" s="14"/>
    </row>
    <row r="11" spans="1:10" x14ac:dyDescent="0.25">
      <c r="A11" s="26"/>
      <c r="B11" s="27"/>
      <c r="C11" s="24"/>
      <c r="D11" s="24"/>
      <c r="E11" s="24"/>
      <c r="F11" s="53">
        <v>2011</v>
      </c>
      <c r="G11" s="16" t="s">
        <v>514</v>
      </c>
      <c r="H11" s="72">
        <v>50544</v>
      </c>
      <c r="I11" s="25"/>
      <c r="J11" s="14"/>
    </row>
    <row r="12" spans="1:10" ht="17.25" x14ac:dyDescent="0.25">
      <c r="A12" s="26"/>
      <c r="B12" s="27"/>
      <c r="C12" s="24"/>
      <c r="D12" s="103" t="s">
        <v>508</v>
      </c>
      <c r="E12" s="24"/>
      <c r="F12" s="55">
        <v>2011</v>
      </c>
      <c r="G12" s="18" t="s">
        <v>510</v>
      </c>
      <c r="H12" s="75">
        <v>21393</v>
      </c>
      <c r="I12" s="25"/>
      <c r="J12" s="14"/>
    </row>
    <row r="13" spans="1:10" x14ac:dyDescent="0.25">
      <c r="A13" s="26"/>
      <c r="B13" s="27"/>
      <c r="C13" s="146">
        <v>75000</v>
      </c>
      <c r="D13" s="31" t="s">
        <v>509</v>
      </c>
      <c r="E13" s="24"/>
      <c r="F13" s="53">
        <v>2010</v>
      </c>
      <c r="G13" s="16" t="s">
        <v>514</v>
      </c>
      <c r="H13" s="72">
        <v>48146</v>
      </c>
      <c r="I13" s="25"/>
      <c r="J13" s="14"/>
    </row>
    <row r="14" spans="1:10" x14ac:dyDescent="0.25">
      <c r="A14" s="26"/>
      <c r="B14" s="27"/>
      <c r="C14" s="63">
        <v>25000</v>
      </c>
      <c r="D14" s="35" t="s">
        <v>510</v>
      </c>
      <c r="E14" s="24"/>
      <c r="F14" s="55">
        <v>2010</v>
      </c>
      <c r="G14" s="18" t="s">
        <v>510</v>
      </c>
      <c r="H14" s="75">
        <v>20076</v>
      </c>
      <c r="I14" s="25"/>
      <c r="J14" s="14"/>
    </row>
    <row r="15" spans="1:10" x14ac:dyDescent="0.25">
      <c r="A15" s="26"/>
      <c r="B15" s="27"/>
      <c r="C15" s="24"/>
      <c r="D15" s="24"/>
      <c r="E15" s="24"/>
      <c r="F15" s="24"/>
      <c r="G15" s="24"/>
      <c r="H15" s="24"/>
      <c r="I15" s="25"/>
      <c r="J15" s="14"/>
    </row>
    <row r="16" spans="1:10" x14ac:dyDescent="0.25">
      <c r="A16" s="33"/>
      <c r="B16" s="24"/>
      <c r="C16" s="36" t="s">
        <v>504</v>
      </c>
      <c r="D16" s="96" t="s">
        <v>506</v>
      </c>
      <c r="E16" s="36" t="s">
        <v>565</v>
      </c>
      <c r="F16" s="36" t="s">
        <v>297</v>
      </c>
      <c r="G16" s="24"/>
      <c r="H16" s="24"/>
      <c r="I16" s="25"/>
      <c r="J16" s="14"/>
    </row>
    <row r="17" spans="1:10" x14ac:dyDescent="0.25">
      <c r="A17" s="33"/>
      <c r="B17" s="24"/>
      <c r="C17" s="322">
        <v>41244</v>
      </c>
      <c r="D17" s="320" t="s">
        <v>511</v>
      </c>
      <c r="E17" s="70">
        <v>1000</v>
      </c>
      <c r="F17" s="70">
        <v>0</v>
      </c>
      <c r="G17" s="24"/>
      <c r="H17" s="24"/>
      <c r="I17" s="25"/>
      <c r="J17" s="14"/>
    </row>
    <row r="18" spans="1:10" x14ac:dyDescent="0.25">
      <c r="A18" s="33"/>
      <c r="B18" s="24"/>
      <c r="C18" s="323"/>
      <c r="D18" s="325"/>
      <c r="E18" s="71">
        <v>2200</v>
      </c>
      <c r="F18" s="71">
        <v>0</v>
      </c>
      <c r="G18" s="24"/>
      <c r="H18" s="24"/>
      <c r="I18" s="25"/>
      <c r="J18" s="14"/>
    </row>
    <row r="19" spans="1:10" x14ac:dyDescent="0.25">
      <c r="A19" s="33"/>
      <c r="B19" s="24"/>
      <c r="C19" s="324"/>
      <c r="D19" s="321"/>
      <c r="E19" s="74">
        <v>4000</v>
      </c>
      <c r="F19" s="74">
        <v>2000</v>
      </c>
      <c r="G19" s="24"/>
      <c r="H19" s="24"/>
      <c r="I19" s="25"/>
      <c r="J19" s="14"/>
    </row>
    <row r="20" spans="1:10" ht="15" customHeight="1" x14ac:dyDescent="0.25">
      <c r="A20" s="33"/>
      <c r="B20" s="24"/>
      <c r="C20" s="322">
        <v>40878</v>
      </c>
      <c r="D20" s="320" t="s">
        <v>512</v>
      </c>
      <c r="E20" s="70">
        <v>0</v>
      </c>
      <c r="F20" s="70">
        <v>3000</v>
      </c>
      <c r="G20" s="24"/>
      <c r="H20" s="231"/>
      <c r="I20" s="25"/>
      <c r="J20" s="14"/>
    </row>
    <row r="21" spans="1:10" ht="15" customHeight="1" x14ac:dyDescent="0.25">
      <c r="A21" s="33"/>
      <c r="B21" s="24"/>
      <c r="C21" s="323"/>
      <c r="D21" s="325"/>
      <c r="E21" s="71">
        <v>121000</v>
      </c>
      <c r="F21" s="71">
        <v>25700</v>
      </c>
      <c r="G21" s="24"/>
      <c r="H21" s="24"/>
      <c r="I21" s="25"/>
      <c r="J21" s="14"/>
    </row>
    <row r="22" spans="1:10" x14ac:dyDescent="0.25">
      <c r="A22" s="33"/>
      <c r="B22" s="24"/>
      <c r="C22" s="324"/>
      <c r="D22" s="321"/>
      <c r="E22" s="74">
        <v>5000</v>
      </c>
      <c r="F22" s="74">
        <v>102000</v>
      </c>
      <c r="G22" s="24"/>
      <c r="H22" s="24"/>
      <c r="I22" s="25"/>
      <c r="J22" s="14"/>
    </row>
    <row r="23" spans="1:10" x14ac:dyDescent="0.25">
      <c r="A23" s="33"/>
      <c r="B23" s="24"/>
      <c r="C23" s="322">
        <v>40513</v>
      </c>
      <c r="D23" s="320" t="s">
        <v>512</v>
      </c>
      <c r="E23" s="71">
        <v>9500</v>
      </c>
      <c r="F23" s="71">
        <v>3500</v>
      </c>
      <c r="G23" s="24"/>
      <c r="H23" s="24"/>
      <c r="I23" s="25"/>
      <c r="J23" s="14"/>
    </row>
    <row r="24" spans="1:10" ht="15" customHeight="1" x14ac:dyDescent="0.25">
      <c r="A24" s="33"/>
      <c r="B24" s="24"/>
      <c r="C24" s="323"/>
      <c r="D24" s="325"/>
      <c r="E24" s="71">
        <v>5500</v>
      </c>
      <c r="F24" s="71">
        <v>0</v>
      </c>
      <c r="G24" s="24"/>
      <c r="H24" s="24"/>
      <c r="I24" s="25"/>
      <c r="J24" s="14"/>
    </row>
    <row r="25" spans="1:10" ht="15" customHeight="1" x14ac:dyDescent="0.25">
      <c r="A25" s="33"/>
      <c r="B25" s="24"/>
      <c r="C25" s="323"/>
      <c r="D25" s="325"/>
      <c r="E25" s="71">
        <v>3900</v>
      </c>
      <c r="F25" s="71">
        <v>1300</v>
      </c>
      <c r="G25" s="24"/>
      <c r="H25" s="24"/>
      <c r="I25" s="25"/>
      <c r="J25" s="14"/>
    </row>
    <row r="26" spans="1:10" ht="15" customHeight="1" x14ac:dyDescent="0.25">
      <c r="A26" s="33"/>
      <c r="B26" s="24"/>
      <c r="C26" s="324"/>
      <c r="D26" s="321"/>
      <c r="E26" s="74">
        <v>2800</v>
      </c>
      <c r="F26" s="74">
        <v>0</v>
      </c>
      <c r="G26" s="24"/>
      <c r="H26" s="24"/>
      <c r="I26" s="25"/>
      <c r="J26" s="14"/>
    </row>
    <row r="27" spans="1:10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5"/>
      <c r="J27" s="14"/>
    </row>
    <row r="28" spans="1:10" ht="15" customHeight="1" x14ac:dyDescent="0.25">
      <c r="A28" s="23" t="s">
        <v>159</v>
      </c>
      <c r="B28" s="24"/>
      <c r="C28" s="24" t="s">
        <v>566</v>
      </c>
      <c r="D28" s="24"/>
      <c r="E28" s="24"/>
      <c r="F28" s="24"/>
      <c r="G28" s="24"/>
      <c r="H28" s="24"/>
      <c r="I28" s="25"/>
      <c r="J28" s="14"/>
    </row>
    <row r="29" spans="1:10" ht="15" customHeight="1" x14ac:dyDescent="0.25">
      <c r="A29" s="33"/>
      <c r="B29" s="24"/>
      <c r="C29" s="24"/>
      <c r="D29" s="24"/>
      <c r="E29" s="24"/>
      <c r="F29" s="24"/>
      <c r="G29" s="24"/>
      <c r="H29" s="24"/>
      <c r="I29" s="25"/>
      <c r="J29" s="14"/>
    </row>
    <row r="30" spans="1:10" x14ac:dyDescent="0.25">
      <c r="A30" s="33"/>
      <c r="B30" s="24"/>
      <c r="C30" s="217" t="s">
        <v>567</v>
      </c>
      <c r="D30" s="24"/>
      <c r="E30" s="24"/>
      <c r="F30" s="24"/>
      <c r="G30" s="24"/>
      <c r="H30" s="24"/>
      <c r="I30" s="25"/>
      <c r="J30" s="14"/>
    </row>
    <row r="31" spans="1:10" x14ac:dyDescent="0.25">
      <c r="A31" s="33"/>
      <c r="B31" s="24"/>
      <c r="C31" s="86"/>
      <c r="D31" s="36" t="s">
        <v>568</v>
      </c>
      <c r="E31" s="36" t="s">
        <v>569</v>
      </c>
      <c r="F31" s="36" t="s">
        <v>570</v>
      </c>
      <c r="G31" s="24"/>
      <c r="H31" s="24"/>
      <c r="I31" s="25"/>
      <c r="J31" s="14"/>
    </row>
    <row r="32" spans="1:10" x14ac:dyDescent="0.25">
      <c r="A32" s="33"/>
      <c r="B32" s="24"/>
      <c r="C32" s="36" t="s">
        <v>518</v>
      </c>
      <c r="D32" s="149" t="s">
        <v>571</v>
      </c>
      <c r="E32" s="36" t="s">
        <v>572</v>
      </c>
      <c r="F32" s="61" t="s">
        <v>573</v>
      </c>
      <c r="G32" s="24"/>
      <c r="H32" s="24"/>
      <c r="I32" s="25"/>
      <c r="J32" s="14"/>
    </row>
    <row r="33" spans="1:10" x14ac:dyDescent="0.25">
      <c r="A33" s="33"/>
      <c r="B33" s="24"/>
      <c r="C33" s="53" t="s">
        <v>514</v>
      </c>
      <c r="D33" s="17">
        <v>0.53600000000000003</v>
      </c>
      <c r="E33" s="17">
        <v>0.33700000000000002</v>
      </c>
      <c r="F33" s="17">
        <v>0.183</v>
      </c>
      <c r="G33" s="24"/>
      <c r="H33" s="24"/>
      <c r="I33" s="25"/>
      <c r="J33" s="14"/>
    </row>
    <row r="34" spans="1:10" x14ac:dyDescent="0.25">
      <c r="A34" s="33"/>
      <c r="B34" s="24"/>
      <c r="C34" s="55" t="s">
        <v>510</v>
      </c>
      <c r="D34" s="18">
        <v>0.71799999999999997</v>
      </c>
      <c r="E34" s="215">
        <v>0.56000000000000005</v>
      </c>
      <c r="F34" s="18">
        <v>0.42499999999999999</v>
      </c>
      <c r="G34" s="24"/>
      <c r="H34" s="24"/>
      <c r="I34" s="25"/>
      <c r="J34" s="14"/>
    </row>
    <row r="35" spans="1:10" x14ac:dyDescent="0.25">
      <c r="A35" s="33"/>
      <c r="B35" s="24"/>
      <c r="C35" s="36" t="s">
        <v>518</v>
      </c>
      <c r="D35" s="36" t="s">
        <v>574</v>
      </c>
      <c r="E35" s="36" t="s">
        <v>575</v>
      </c>
      <c r="F35" s="36" t="s">
        <v>576</v>
      </c>
      <c r="G35" s="24"/>
      <c r="H35" s="24"/>
      <c r="I35" s="25"/>
      <c r="J35" s="14"/>
    </row>
    <row r="36" spans="1:10" x14ac:dyDescent="0.25">
      <c r="A36" s="33"/>
      <c r="B36" s="24"/>
      <c r="C36" s="53" t="s">
        <v>514</v>
      </c>
      <c r="D36" s="17">
        <v>0.48299999999999998</v>
      </c>
      <c r="E36" s="17">
        <v>0.28699999999999998</v>
      </c>
      <c r="F36" s="17">
        <v>0.151</v>
      </c>
      <c r="G36" s="24"/>
      <c r="H36" s="24"/>
      <c r="I36" s="25"/>
      <c r="J36" s="14"/>
    </row>
    <row r="37" spans="1:10" x14ac:dyDescent="0.25">
      <c r="A37" s="33"/>
      <c r="B37" s="24"/>
      <c r="C37" s="55" t="s">
        <v>510</v>
      </c>
      <c r="D37" s="18">
        <v>0.67500000000000004</v>
      </c>
      <c r="E37" s="18">
        <v>0.53500000000000003</v>
      </c>
      <c r="F37" s="18">
        <v>0.40400000000000003</v>
      </c>
      <c r="G37" s="24"/>
      <c r="H37" s="24"/>
      <c r="I37" s="25"/>
      <c r="J37" s="14"/>
    </row>
    <row r="38" spans="1:10" x14ac:dyDescent="0.25">
      <c r="A38" s="33"/>
      <c r="B38" s="24"/>
      <c r="C38" s="232" t="s">
        <v>577</v>
      </c>
      <c r="D38" s="24"/>
      <c r="E38" s="24"/>
      <c r="F38" s="24"/>
      <c r="G38" s="24"/>
      <c r="H38" s="24"/>
      <c r="I38" s="25"/>
      <c r="J38" s="14"/>
    </row>
    <row r="39" spans="1:10" x14ac:dyDescent="0.25">
      <c r="A39" s="33"/>
      <c r="B39" s="24"/>
      <c r="C39" s="24"/>
      <c r="D39" s="24"/>
      <c r="E39" s="24"/>
      <c r="F39" s="24"/>
      <c r="G39" s="24"/>
      <c r="H39" s="24"/>
      <c r="I39" s="25"/>
      <c r="J39" s="14"/>
    </row>
    <row r="40" spans="1:10" x14ac:dyDescent="0.25">
      <c r="A40" s="33"/>
      <c r="B40" s="24"/>
      <c r="C40" s="24" t="s">
        <v>578</v>
      </c>
      <c r="D40" s="24"/>
      <c r="E40" s="24"/>
      <c r="F40" s="24"/>
      <c r="G40" s="24"/>
      <c r="H40" s="24"/>
      <c r="I40" s="25"/>
      <c r="J40" s="14"/>
    </row>
    <row r="41" spans="1:10" x14ac:dyDescent="0.25">
      <c r="A41" s="26"/>
      <c r="B41" s="27"/>
      <c r="C41" s="149" t="s">
        <v>579</v>
      </c>
      <c r="D41" s="36" t="s">
        <v>499</v>
      </c>
      <c r="E41" s="36" t="s">
        <v>563</v>
      </c>
      <c r="F41" s="61" t="s">
        <v>564</v>
      </c>
      <c r="G41" s="24"/>
      <c r="H41" s="24"/>
      <c r="I41" s="25"/>
      <c r="J41" s="14"/>
    </row>
    <row r="42" spans="1:10" x14ac:dyDescent="0.25">
      <c r="A42" s="33"/>
      <c r="B42" s="24"/>
      <c r="C42" s="50" t="s">
        <v>580</v>
      </c>
      <c r="D42" s="17">
        <v>0.36</v>
      </c>
      <c r="E42" s="17">
        <v>0.88700000000000001</v>
      </c>
      <c r="F42" s="73">
        <v>117200</v>
      </c>
      <c r="G42" s="24"/>
      <c r="H42" s="24"/>
      <c r="I42" s="25"/>
      <c r="J42" s="14"/>
    </row>
    <row r="43" spans="1:10" x14ac:dyDescent="0.25">
      <c r="A43" s="33"/>
      <c r="B43" s="24"/>
      <c r="C43" s="50" t="s">
        <v>581</v>
      </c>
      <c r="D43" s="17">
        <v>0.37</v>
      </c>
      <c r="E43" s="17">
        <v>0.89100000000000001</v>
      </c>
      <c r="F43" s="73">
        <v>119600</v>
      </c>
      <c r="G43" s="24"/>
      <c r="H43" s="24"/>
      <c r="I43" s="25"/>
      <c r="J43" s="14"/>
    </row>
    <row r="44" spans="1:10" x14ac:dyDescent="0.25">
      <c r="A44" s="33"/>
      <c r="B44" s="24"/>
      <c r="C44" s="55" t="s">
        <v>582</v>
      </c>
      <c r="D44" s="18">
        <v>0.38</v>
      </c>
      <c r="E44" s="18">
        <v>0.89400000000000002</v>
      </c>
      <c r="F44" s="75">
        <v>122100</v>
      </c>
      <c r="G44" s="24"/>
      <c r="H44" s="24"/>
      <c r="I44" s="25"/>
      <c r="J44" s="14"/>
    </row>
    <row r="45" spans="1:10" ht="15.75" thickBot="1" x14ac:dyDescent="0.3">
      <c r="A45" s="41"/>
      <c r="B45" s="42"/>
      <c r="C45" s="42"/>
      <c r="D45" s="42"/>
      <c r="E45" s="42"/>
      <c r="F45" s="42"/>
      <c r="G45" s="42"/>
      <c r="H45" s="42"/>
      <c r="I45" s="43"/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:10" x14ac:dyDescent="0.25">
      <c r="J49" s="14"/>
    </row>
    <row r="50" spans="1:1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x14ac:dyDescent="0.25">
      <c r="C51" s="13"/>
      <c r="D51" s="13"/>
      <c r="E51" s="13"/>
      <c r="F51" s="13"/>
      <c r="G51" s="13"/>
      <c r="H51" s="13"/>
      <c r="I51" s="13"/>
      <c r="J51" s="14"/>
    </row>
    <row r="52" spans="1:10" x14ac:dyDescent="0.25">
      <c r="C52" s="13"/>
      <c r="D52" s="13"/>
      <c r="E52" s="13"/>
      <c r="F52" s="13"/>
      <c r="G52" s="13"/>
      <c r="H52" s="13"/>
      <c r="I52" s="13"/>
      <c r="J52" s="14"/>
    </row>
    <row r="53" spans="1:10" x14ac:dyDescent="0.25">
      <c r="C53" s="13"/>
      <c r="D53" s="13"/>
      <c r="E53" s="13"/>
      <c r="F53" s="13"/>
      <c r="G53" s="13"/>
      <c r="H53" s="13"/>
      <c r="I53" s="13"/>
      <c r="J53" s="14"/>
    </row>
    <row r="54" spans="1:10" x14ac:dyDescent="0.25">
      <c r="J54" s="14"/>
    </row>
    <row r="55" spans="1:10" x14ac:dyDescent="0.25">
      <c r="J55" s="14"/>
    </row>
    <row r="56" spans="1:10" x14ac:dyDescent="0.25">
      <c r="J56" s="14"/>
    </row>
    <row r="57" spans="1:10" x14ac:dyDescent="0.25">
      <c r="J57" s="14"/>
    </row>
    <row r="58" spans="1:10" x14ac:dyDescent="0.25">
      <c r="J58" s="14"/>
    </row>
    <row r="59" spans="1:10" x14ac:dyDescent="0.25">
      <c r="J59" s="14"/>
    </row>
    <row r="60" spans="1:10" x14ac:dyDescent="0.25">
      <c r="J60" s="14"/>
    </row>
    <row r="61" spans="1:10" x14ac:dyDescent="0.25">
      <c r="J61" s="14"/>
    </row>
    <row r="62" spans="1:10" x14ac:dyDescent="0.25">
      <c r="J62" s="14"/>
    </row>
    <row r="63" spans="1:10" x14ac:dyDescent="0.25">
      <c r="J63" s="14"/>
    </row>
    <row r="64" spans="1:10" x14ac:dyDescent="0.25">
      <c r="J64" s="14"/>
    </row>
    <row r="65" spans="10:10" x14ac:dyDescent="0.25">
      <c r="J65" s="14"/>
    </row>
    <row r="66" spans="10:10" x14ac:dyDescent="0.25">
      <c r="J66" s="14"/>
    </row>
    <row r="67" spans="10:10" x14ac:dyDescent="0.25">
      <c r="J67" s="14"/>
    </row>
    <row r="68" spans="10:10" x14ac:dyDescent="0.25">
      <c r="J68" s="14"/>
    </row>
    <row r="69" spans="10:10" x14ac:dyDescent="0.25">
      <c r="J69" s="14"/>
    </row>
    <row r="70" spans="10:10" x14ac:dyDescent="0.25">
      <c r="J70" s="14"/>
    </row>
    <row r="71" spans="10:10" x14ac:dyDescent="0.25">
      <c r="J71" s="14"/>
    </row>
    <row r="72" spans="10:10" x14ac:dyDescent="0.25">
      <c r="J72" s="14"/>
    </row>
    <row r="73" spans="10:10" x14ac:dyDescent="0.25">
      <c r="J73" s="14"/>
    </row>
    <row r="74" spans="10:10" x14ac:dyDescent="0.25">
      <c r="J74" s="14"/>
    </row>
    <row r="75" spans="10:10" x14ac:dyDescent="0.25">
      <c r="J75" s="14"/>
    </row>
    <row r="76" spans="10:10" x14ac:dyDescent="0.25">
      <c r="J76" s="14"/>
    </row>
    <row r="77" spans="10:10" x14ac:dyDescent="0.25">
      <c r="J77" s="14"/>
    </row>
    <row r="78" spans="10:10" x14ac:dyDescent="0.25">
      <c r="J78" s="14"/>
    </row>
    <row r="79" spans="10:10" x14ac:dyDescent="0.25">
      <c r="J79" s="14"/>
    </row>
    <row r="80" spans="10:10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:10" x14ac:dyDescent="0.25">
      <c r="J97" s="14"/>
    </row>
    <row r="98" spans="1:10" x14ac:dyDescent="0.25">
      <c r="J98" s="14"/>
    </row>
    <row r="99" spans="1:10" x14ac:dyDescent="0.25">
      <c r="J99" s="14"/>
    </row>
    <row r="100" spans="1:10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x14ac:dyDescent="0.25">
      <c r="C101" s="13"/>
      <c r="D101" s="13"/>
      <c r="E101" s="13"/>
      <c r="F101" s="13"/>
      <c r="G101" s="13"/>
      <c r="H101" s="13"/>
      <c r="I101" s="13"/>
      <c r="J101" s="14"/>
    </row>
    <row r="102" spans="1:10" x14ac:dyDescent="0.25">
      <c r="C102" s="13"/>
      <c r="D102" s="13"/>
      <c r="E102" s="13"/>
      <c r="F102" s="13"/>
      <c r="G102" s="13"/>
      <c r="H102" s="13"/>
      <c r="I102" s="13"/>
      <c r="J102" s="14"/>
    </row>
    <row r="103" spans="1:10" x14ac:dyDescent="0.25">
      <c r="C103" s="13"/>
      <c r="D103" s="13"/>
      <c r="E103" s="13"/>
      <c r="F103" s="13"/>
      <c r="G103" s="13"/>
      <c r="H103" s="13"/>
      <c r="I103" s="13"/>
      <c r="J103" s="14"/>
    </row>
    <row r="104" spans="1:10" x14ac:dyDescent="0.25">
      <c r="J104" s="14"/>
    </row>
    <row r="105" spans="1:10" x14ac:dyDescent="0.25">
      <c r="J105" s="14"/>
    </row>
    <row r="106" spans="1:10" x14ac:dyDescent="0.25">
      <c r="J106" s="14"/>
    </row>
    <row r="107" spans="1:10" x14ac:dyDescent="0.25">
      <c r="J107" s="14"/>
    </row>
    <row r="108" spans="1:10" x14ac:dyDescent="0.25">
      <c r="J108" s="14"/>
    </row>
    <row r="109" spans="1:10" x14ac:dyDescent="0.25">
      <c r="J109" s="14"/>
    </row>
    <row r="110" spans="1:10" x14ac:dyDescent="0.25">
      <c r="J110" s="14"/>
    </row>
    <row r="111" spans="1:10" x14ac:dyDescent="0.25">
      <c r="J111" s="14"/>
    </row>
    <row r="112" spans="1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14"/>
    </row>
    <row r="120" spans="10:10" x14ac:dyDescent="0.25">
      <c r="J120" s="14"/>
    </row>
    <row r="121" spans="10:10" x14ac:dyDescent="0.25">
      <c r="J121" s="14"/>
    </row>
    <row r="122" spans="10:10" x14ac:dyDescent="0.25">
      <c r="J122" s="14"/>
    </row>
    <row r="123" spans="10:10" x14ac:dyDescent="0.25">
      <c r="J123" s="14"/>
    </row>
    <row r="124" spans="10:10" x14ac:dyDescent="0.25">
      <c r="J124" s="14"/>
    </row>
    <row r="125" spans="10:10" x14ac:dyDescent="0.25">
      <c r="J125" s="14"/>
    </row>
    <row r="126" spans="10:10" x14ac:dyDescent="0.25">
      <c r="J126" s="14"/>
    </row>
    <row r="127" spans="10:10" x14ac:dyDescent="0.25">
      <c r="J127" s="14"/>
    </row>
    <row r="128" spans="10:10" x14ac:dyDescent="0.25">
      <c r="J128" s="14"/>
    </row>
    <row r="129" spans="10:10" x14ac:dyDescent="0.25">
      <c r="J129" s="14"/>
    </row>
    <row r="130" spans="10:10" x14ac:dyDescent="0.25">
      <c r="J130" s="14"/>
    </row>
    <row r="131" spans="10:10" x14ac:dyDescent="0.25">
      <c r="J131" s="14"/>
    </row>
    <row r="132" spans="10:10" x14ac:dyDescent="0.25">
      <c r="J132" s="14"/>
    </row>
    <row r="133" spans="10:10" x14ac:dyDescent="0.25">
      <c r="J133" s="14"/>
    </row>
    <row r="134" spans="10:10" x14ac:dyDescent="0.25">
      <c r="J134" s="14"/>
    </row>
    <row r="135" spans="10:10" x14ac:dyDescent="0.25">
      <c r="J135" s="14"/>
    </row>
    <row r="136" spans="10:10" x14ac:dyDescent="0.25">
      <c r="J136" s="14"/>
    </row>
    <row r="137" spans="10:10" x14ac:dyDescent="0.25">
      <c r="J137" s="14"/>
    </row>
    <row r="138" spans="10:10" x14ac:dyDescent="0.25">
      <c r="J138" s="14"/>
    </row>
    <row r="139" spans="10:10" x14ac:dyDescent="0.25">
      <c r="J139" s="14"/>
    </row>
    <row r="140" spans="10:10" x14ac:dyDescent="0.25">
      <c r="J140" s="14"/>
    </row>
    <row r="141" spans="10:10" x14ac:dyDescent="0.25">
      <c r="J141" s="14"/>
    </row>
    <row r="142" spans="10:10" x14ac:dyDescent="0.25">
      <c r="J142" s="14"/>
    </row>
    <row r="143" spans="10:10" x14ac:dyDescent="0.25">
      <c r="J143" s="14"/>
    </row>
    <row r="144" spans="10:10" x14ac:dyDescent="0.25">
      <c r="J144" s="14"/>
    </row>
    <row r="145" spans="1:10" x14ac:dyDescent="0.25">
      <c r="J145" s="14"/>
    </row>
    <row r="146" spans="1:10" x14ac:dyDescent="0.25">
      <c r="J146" s="14"/>
    </row>
    <row r="147" spans="1:10" x14ac:dyDescent="0.25">
      <c r="J147" s="14"/>
    </row>
    <row r="148" spans="1:10" x14ac:dyDescent="0.25">
      <c r="J148" s="14"/>
    </row>
    <row r="149" spans="1:10" x14ac:dyDescent="0.25">
      <c r="J149" s="14"/>
    </row>
    <row r="150" spans="1:10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</row>
    <row r="151" spans="1:10" x14ac:dyDescent="0.25">
      <c r="J151" s="14"/>
    </row>
    <row r="152" spans="1:10" x14ac:dyDescent="0.25">
      <c r="J152" s="14"/>
    </row>
    <row r="153" spans="1:10" x14ac:dyDescent="0.25">
      <c r="J153" s="14"/>
    </row>
    <row r="154" spans="1:10" x14ac:dyDescent="0.25">
      <c r="J154" s="14"/>
    </row>
    <row r="155" spans="1:10" x14ac:dyDescent="0.25">
      <c r="J155" s="14"/>
    </row>
    <row r="156" spans="1:10" x14ac:dyDescent="0.25">
      <c r="J156" s="14"/>
    </row>
    <row r="157" spans="1:10" x14ac:dyDescent="0.25">
      <c r="J157" s="14"/>
    </row>
    <row r="158" spans="1:10" x14ac:dyDescent="0.25">
      <c r="J158" s="14"/>
    </row>
  </sheetData>
  <mergeCells count="9">
    <mergeCell ref="C23:C26"/>
    <mergeCell ref="D23:D26"/>
    <mergeCell ref="H1:I1"/>
    <mergeCell ref="F7:F8"/>
    <mergeCell ref="G7:G8"/>
    <mergeCell ref="C17:C19"/>
    <mergeCell ref="D17:D19"/>
    <mergeCell ref="C20:C22"/>
    <mergeCell ref="D20:D22"/>
  </mergeCells>
  <hyperlinks>
    <hyperlink ref="H1" location="TOC!A1" display="Return to TOC" xr:uid="{0039D657-E9AC-4863-BBA8-3A8067FD0709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AF9E-AC6B-4F9E-90E4-AB3BBC1CAE78}">
  <sheetPr codeName="Sheet88"/>
  <dimension ref="A1:AD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.42578125" customWidth="1"/>
    <col min="4" max="6" width="15.7109375" customWidth="1"/>
    <col min="7" max="8" width="2.7109375" customWidth="1"/>
    <col min="9" max="10" width="9.140625" customWidth="1"/>
    <col min="11" max="13" width="10.7109375" customWidth="1"/>
    <col min="14" max="15" width="2.7109375" customWidth="1"/>
    <col min="16" max="26" width="9.28515625" customWidth="1"/>
    <col min="27" max="29" width="9" customWidth="1"/>
  </cols>
  <sheetData>
    <row r="1" spans="1:30" x14ac:dyDescent="0.25">
      <c r="A1" s="20" t="s">
        <v>135</v>
      </c>
      <c r="B1" s="21"/>
      <c r="C1" s="21" t="s">
        <v>129</v>
      </c>
      <c r="D1" s="22"/>
      <c r="E1" s="21"/>
      <c r="F1" s="21"/>
      <c r="G1" s="21"/>
      <c r="H1" s="21"/>
      <c r="I1" s="21"/>
      <c r="J1" s="21"/>
      <c r="K1" s="21"/>
      <c r="L1" s="21"/>
      <c r="M1" s="317" t="s">
        <v>169</v>
      </c>
      <c r="N1" s="318"/>
      <c r="O1" s="10"/>
      <c r="AC1" s="10"/>
    </row>
    <row r="2" spans="1:30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10"/>
      <c r="AC2" s="10"/>
    </row>
    <row r="3" spans="1:30" x14ac:dyDescent="0.25">
      <c r="A3" s="23" t="s">
        <v>138</v>
      </c>
      <c r="B3" s="24"/>
      <c r="C3" s="24" t="s">
        <v>583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  <c r="O3" s="10"/>
      <c r="AC3" s="10"/>
    </row>
    <row r="4" spans="1:30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14"/>
      <c r="AC4" s="14"/>
      <c r="AD4" s="13"/>
    </row>
    <row r="5" spans="1:30" ht="15" customHeight="1" x14ac:dyDescent="0.25">
      <c r="A5" s="29" t="s">
        <v>139</v>
      </c>
      <c r="B5" s="24"/>
      <c r="C5" s="24" t="s">
        <v>584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14"/>
      <c r="AA5" s="13"/>
      <c r="AB5" s="13"/>
      <c r="AC5" s="14"/>
      <c r="AD5" s="13"/>
    </row>
    <row r="6" spans="1:30" x14ac:dyDescent="0.25">
      <c r="A6" s="33"/>
      <c r="B6" s="24"/>
      <c r="C6" s="24" t="s">
        <v>585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14"/>
      <c r="AA6" s="13"/>
      <c r="AB6" s="13"/>
      <c r="AC6" s="14"/>
      <c r="AD6" s="13"/>
    </row>
    <row r="7" spans="1:30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14"/>
      <c r="AA7" s="13"/>
      <c r="AB7" s="13"/>
      <c r="AC7" s="14"/>
      <c r="AD7" s="13"/>
    </row>
    <row r="8" spans="1:30" ht="15" customHeight="1" x14ac:dyDescent="0.25">
      <c r="A8" s="29"/>
      <c r="B8" s="27"/>
      <c r="C8" s="24" t="s">
        <v>586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14"/>
      <c r="AA8" s="13"/>
      <c r="AB8" s="13"/>
      <c r="AC8" s="14"/>
      <c r="AD8" s="13"/>
    </row>
    <row r="9" spans="1:30" x14ac:dyDescent="0.25">
      <c r="A9" s="29"/>
      <c r="B9" s="113">
        <v>500000</v>
      </c>
      <c r="C9" s="24" t="str">
        <f>"The cost of this policy in the most recent experience year was "&amp;TEXT(B9,"$#,###")&amp;"."</f>
        <v>The cost of this policy in the most recent experience year was $500,000.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14"/>
      <c r="AA9" s="13"/>
      <c r="AB9" s="13"/>
      <c r="AC9" s="14"/>
      <c r="AD9" s="13"/>
    </row>
    <row r="10" spans="1:30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4"/>
      <c r="AA10" s="13"/>
      <c r="AB10" s="13"/>
      <c r="AC10" s="14"/>
      <c r="AD10" s="13"/>
    </row>
    <row r="11" spans="1:30" x14ac:dyDescent="0.25">
      <c r="A11" s="23" t="s">
        <v>159</v>
      </c>
      <c r="B11" s="27"/>
      <c r="C11" s="24" t="s">
        <v>587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4"/>
      <c r="AA11" s="13"/>
      <c r="AB11" s="13"/>
      <c r="AC11" s="14"/>
      <c r="AD11" s="13"/>
    </row>
    <row r="12" spans="1:30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4"/>
      <c r="AA12" s="13"/>
      <c r="AB12" s="13"/>
      <c r="AC12" s="14"/>
      <c r="AD12" s="13"/>
    </row>
    <row r="13" spans="1:30" x14ac:dyDescent="0.25">
      <c r="A13" s="26"/>
      <c r="B13" s="27"/>
      <c r="C13" s="24"/>
      <c r="D13" s="234" t="s">
        <v>588</v>
      </c>
      <c r="E13" s="48"/>
      <c r="F13" s="24"/>
      <c r="G13" s="24"/>
      <c r="H13" s="24"/>
      <c r="I13" s="233">
        <v>0.65</v>
      </c>
      <c r="J13" s="160" t="s">
        <v>589</v>
      </c>
      <c r="K13" s="160"/>
      <c r="L13" s="37"/>
      <c r="M13" s="24"/>
      <c r="N13" s="25"/>
      <c r="O13" s="14"/>
      <c r="AA13" s="13"/>
      <c r="AB13" s="13"/>
      <c r="AC13" s="14"/>
      <c r="AD13" s="13"/>
    </row>
    <row r="14" spans="1:30" x14ac:dyDescent="0.25">
      <c r="A14" s="26"/>
      <c r="B14" s="27"/>
      <c r="C14" s="66" t="s">
        <v>518</v>
      </c>
      <c r="D14" s="66">
        <v>2121</v>
      </c>
      <c r="E14" s="67">
        <v>7390</v>
      </c>
      <c r="F14" s="24"/>
      <c r="G14" s="24"/>
      <c r="H14" s="24"/>
      <c r="I14" s="24"/>
      <c r="J14" s="24"/>
      <c r="K14" s="24"/>
      <c r="L14" s="24"/>
      <c r="M14" s="24"/>
      <c r="N14" s="25"/>
      <c r="O14" s="14"/>
      <c r="AA14" s="13"/>
      <c r="AB14" s="13"/>
      <c r="AC14" s="14"/>
      <c r="AD14" s="13"/>
    </row>
    <row r="15" spans="1:30" x14ac:dyDescent="0.25">
      <c r="A15" s="33"/>
      <c r="B15" s="24"/>
      <c r="C15" s="50" t="s">
        <v>514</v>
      </c>
      <c r="D15" s="17">
        <v>7.4</v>
      </c>
      <c r="E15" s="16">
        <v>1.4</v>
      </c>
      <c r="F15" s="24"/>
      <c r="G15" s="24"/>
      <c r="H15" s="24"/>
      <c r="I15" s="24"/>
      <c r="J15" s="24"/>
      <c r="K15" s="24"/>
      <c r="L15" s="24"/>
      <c r="M15" s="24"/>
      <c r="N15" s="25"/>
      <c r="O15" s="14"/>
      <c r="AA15" s="13"/>
      <c r="AB15" s="13"/>
      <c r="AC15" s="14"/>
      <c r="AD15" s="13"/>
    </row>
    <row r="16" spans="1:30" x14ac:dyDescent="0.25">
      <c r="A16" s="33"/>
      <c r="B16" s="24"/>
      <c r="C16" s="55" t="s">
        <v>510</v>
      </c>
      <c r="D16" s="18">
        <v>5</v>
      </c>
      <c r="E16" s="18">
        <v>2.9</v>
      </c>
      <c r="F16" s="24"/>
      <c r="G16" s="24"/>
      <c r="H16" s="24"/>
      <c r="I16" s="24"/>
      <c r="J16" s="24"/>
      <c r="K16" s="24"/>
      <c r="L16" s="24"/>
      <c r="M16" s="24"/>
      <c r="N16" s="25"/>
      <c r="O16" s="14"/>
      <c r="AA16" s="13"/>
      <c r="AB16" s="13"/>
      <c r="AC16" s="14"/>
      <c r="AD16" s="13"/>
    </row>
    <row r="17" spans="1:30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14"/>
      <c r="AA17" s="13"/>
      <c r="AB17" s="13"/>
      <c r="AC17" s="14"/>
      <c r="AD17" s="13"/>
    </row>
    <row r="18" spans="1:30" x14ac:dyDescent="0.25">
      <c r="A18" s="33"/>
      <c r="B18" s="24"/>
      <c r="C18" s="196" t="s">
        <v>546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14"/>
      <c r="AA18" s="13"/>
      <c r="AB18" s="13"/>
      <c r="AC18" s="14"/>
      <c r="AD18" s="13"/>
    </row>
    <row r="19" spans="1:30" ht="15" customHeight="1" x14ac:dyDescent="0.25">
      <c r="A19" s="33"/>
      <c r="B19" s="24"/>
      <c r="C19" s="217" t="s">
        <v>590</v>
      </c>
      <c r="D19" s="24"/>
      <c r="E19" s="24"/>
      <c r="F19" s="24"/>
      <c r="G19" s="24"/>
      <c r="H19" s="24"/>
      <c r="I19" s="217" t="s">
        <v>591</v>
      </c>
      <c r="J19" s="24"/>
      <c r="K19" s="24"/>
      <c r="L19" s="24"/>
      <c r="M19" s="24"/>
      <c r="N19" s="25"/>
      <c r="O19" s="14"/>
      <c r="AA19" s="13"/>
      <c r="AB19" s="13"/>
      <c r="AC19" s="14"/>
      <c r="AD19" s="13"/>
    </row>
    <row r="20" spans="1:30" x14ac:dyDescent="0.25">
      <c r="A20" s="33"/>
      <c r="B20" s="24"/>
      <c r="C20" s="24"/>
      <c r="D20" s="46" t="s">
        <v>592</v>
      </c>
      <c r="E20" s="46"/>
      <c r="F20" s="46"/>
      <c r="G20" s="24"/>
      <c r="H20" s="24"/>
      <c r="I20" s="24"/>
      <c r="J20" s="24"/>
      <c r="K20" s="46" t="s">
        <v>592</v>
      </c>
      <c r="L20" s="46"/>
      <c r="M20" s="46"/>
      <c r="N20" s="25"/>
      <c r="O20" s="14"/>
      <c r="AA20" s="13"/>
      <c r="AB20" s="13"/>
      <c r="AC20" s="14"/>
      <c r="AD20" s="13"/>
    </row>
    <row r="21" spans="1:30" x14ac:dyDescent="0.25">
      <c r="A21" s="33"/>
      <c r="B21" s="24"/>
      <c r="C21" s="24"/>
      <c r="D21" s="86" t="s">
        <v>550</v>
      </c>
      <c r="E21" s="86" t="s">
        <v>593</v>
      </c>
      <c r="F21" s="86" t="s">
        <v>552</v>
      </c>
      <c r="G21" s="24"/>
      <c r="H21" s="24"/>
      <c r="I21" s="24"/>
      <c r="J21" s="24"/>
      <c r="K21" s="86" t="s">
        <v>550</v>
      </c>
      <c r="L21" s="86" t="s">
        <v>593</v>
      </c>
      <c r="M21" s="86" t="s">
        <v>552</v>
      </c>
      <c r="N21" s="25"/>
      <c r="O21" s="14"/>
      <c r="AA21" s="13"/>
      <c r="AB21" s="13"/>
      <c r="AC21" s="14"/>
      <c r="AD21" s="13"/>
    </row>
    <row r="22" spans="1:30" x14ac:dyDescent="0.25">
      <c r="A22" s="33"/>
      <c r="B22" s="24"/>
      <c r="C22" s="40" t="s">
        <v>554</v>
      </c>
      <c r="D22" s="222">
        <v>1</v>
      </c>
      <c r="E22" s="223">
        <v>2.024</v>
      </c>
      <c r="F22" s="224">
        <v>5.6639999999999997</v>
      </c>
      <c r="G22" s="24"/>
      <c r="H22" s="24"/>
      <c r="I22" s="24"/>
      <c r="J22" s="40" t="s">
        <v>554</v>
      </c>
      <c r="K22" s="222">
        <v>1</v>
      </c>
      <c r="L22" s="223">
        <v>2.774</v>
      </c>
      <c r="M22" s="224">
        <v>4.2629999999999999</v>
      </c>
      <c r="N22" s="25"/>
      <c r="O22" s="14"/>
      <c r="AA22" s="13"/>
      <c r="AB22" s="13"/>
      <c r="AC22" s="14"/>
      <c r="AD22" s="13"/>
    </row>
    <row r="23" spans="1:30" ht="15" customHeight="1" x14ac:dyDescent="0.25">
      <c r="A23" s="33"/>
      <c r="B23" s="24"/>
      <c r="C23" s="40" t="s">
        <v>556</v>
      </c>
      <c r="D23" s="225">
        <v>3.8940000000000001</v>
      </c>
      <c r="E23" s="193">
        <v>4.8</v>
      </c>
      <c r="F23" s="59">
        <v>5.9009999999999998</v>
      </c>
      <c r="G23" s="24"/>
      <c r="H23" s="24"/>
      <c r="I23" s="24"/>
      <c r="J23" s="40" t="s">
        <v>556</v>
      </c>
      <c r="K23" s="225">
        <v>2.8879999999999999</v>
      </c>
      <c r="L23" s="193">
        <v>3.5630000000000002</v>
      </c>
      <c r="M23" s="59">
        <v>5.13</v>
      </c>
      <c r="N23" s="25"/>
      <c r="O23" s="14"/>
      <c r="AA23" s="13"/>
      <c r="AB23" s="13"/>
      <c r="AC23" s="14"/>
      <c r="AD23" s="13"/>
    </row>
    <row r="24" spans="1:30" ht="15" customHeight="1" x14ac:dyDescent="0.25">
      <c r="A24" s="33"/>
      <c r="B24" s="24"/>
      <c r="C24" s="40" t="s">
        <v>593</v>
      </c>
      <c r="D24" s="226">
        <v>3.9750000000000001</v>
      </c>
      <c r="E24" s="191">
        <v>5.2640000000000002</v>
      </c>
      <c r="F24" s="60">
        <v>5.9530000000000003</v>
      </c>
      <c r="G24" s="24"/>
      <c r="H24" s="24"/>
      <c r="I24" s="24"/>
      <c r="J24" s="40" t="s">
        <v>593</v>
      </c>
      <c r="K24" s="226">
        <v>4.992</v>
      </c>
      <c r="L24" s="191">
        <v>5.7610000000000001</v>
      </c>
      <c r="M24" s="60">
        <v>6.1539999999999999</v>
      </c>
      <c r="N24" s="25"/>
      <c r="O24" s="14"/>
      <c r="AA24" s="13"/>
      <c r="AB24" s="13"/>
      <c r="AC24" s="14"/>
      <c r="AD24" s="13"/>
    </row>
    <row r="25" spans="1:30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14"/>
      <c r="AA25" s="13"/>
      <c r="AB25" s="13"/>
      <c r="AC25" s="14"/>
      <c r="AD25" s="13"/>
    </row>
    <row r="26" spans="1:30" ht="15" customHeight="1" x14ac:dyDescent="0.25">
      <c r="A26" s="33"/>
      <c r="B26" s="24"/>
      <c r="C26" s="217" t="s">
        <v>594</v>
      </c>
      <c r="D26" s="24"/>
      <c r="E26" s="24"/>
      <c r="F26" s="24"/>
      <c r="G26" s="24"/>
      <c r="H26" s="24"/>
      <c r="I26" s="217" t="s">
        <v>595</v>
      </c>
      <c r="J26" s="24"/>
      <c r="K26" s="24"/>
      <c r="L26" s="24"/>
      <c r="M26" s="24"/>
      <c r="N26" s="25"/>
      <c r="O26" s="14"/>
      <c r="AA26" s="13"/>
      <c r="AB26" s="13"/>
      <c r="AC26" s="14"/>
      <c r="AD26" s="13"/>
    </row>
    <row r="27" spans="1:30" ht="15" customHeight="1" x14ac:dyDescent="0.25">
      <c r="A27" s="33"/>
      <c r="B27" s="24"/>
      <c r="C27" s="24"/>
      <c r="D27" s="46" t="s">
        <v>592</v>
      </c>
      <c r="E27" s="46"/>
      <c r="F27" s="46"/>
      <c r="G27" s="24"/>
      <c r="H27" s="24"/>
      <c r="I27" s="24"/>
      <c r="J27" s="24"/>
      <c r="K27" s="46" t="s">
        <v>592</v>
      </c>
      <c r="L27" s="46"/>
      <c r="M27" s="46"/>
      <c r="N27" s="25"/>
      <c r="O27" s="14"/>
      <c r="AA27" s="13"/>
      <c r="AB27" s="13"/>
      <c r="AC27" s="14"/>
      <c r="AD27" s="13"/>
    </row>
    <row r="28" spans="1:30" ht="15" customHeight="1" x14ac:dyDescent="0.25">
      <c r="A28" s="33"/>
      <c r="B28" s="24"/>
      <c r="C28" s="24"/>
      <c r="D28" s="86" t="s">
        <v>550</v>
      </c>
      <c r="E28" s="86" t="s">
        <v>593</v>
      </c>
      <c r="F28" s="86" t="s">
        <v>552</v>
      </c>
      <c r="G28" s="24"/>
      <c r="H28" s="24"/>
      <c r="I28" s="24"/>
      <c r="J28" s="24"/>
      <c r="K28" s="86" t="s">
        <v>550</v>
      </c>
      <c r="L28" s="86" t="s">
        <v>593</v>
      </c>
      <c r="M28" s="86" t="s">
        <v>552</v>
      </c>
      <c r="N28" s="25"/>
      <c r="O28" s="14"/>
      <c r="AA28" s="13"/>
      <c r="AB28" s="13"/>
      <c r="AC28" s="14"/>
      <c r="AD28" s="13"/>
    </row>
    <row r="29" spans="1:30" x14ac:dyDescent="0.25">
      <c r="A29" s="33"/>
      <c r="B29" s="24"/>
      <c r="C29" s="40" t="s">
        <v>554</v>
      </c>
      <c r="D29" s="222">
        <v>1</v>
      </c>
      <c r="E29" s="223">
        <v>2.92</v>
      </c>
      <c r="F29" s="224">
        <v>3.605</v>
      </c>
      <c r="G29" s="24"/>
      <c r="H29" s="24"/>
      <c r="I29" s="24"/>
      <c r="J29" s="40" t="s">
        <v>554</v>
      </c>
      <c r="K29" s="222">
        <v>1</v>
      </c>
      <c r="L29" s="223">
        <v>1.3160000000000001</v>
      </c>
      <c r="M29" s="224">
        <v>4.6630000000000003</v>
      </c>
      <c r="N29" s="25"/>
      <c r="O29" s="14"/>
      <c r="AA29" s="13"/>
      <c r="AB29" s="13"/>
      <c r="AC29" s="14"/>
      <c r="AD29" s="13"/>
    </row>
    <row r="30" spans="1:30" x14ac:dyDescent="0.25">
      <c r="A30" s="33"/>
      <c r="B30" s="24"/>
      <c r="C30" s="40" t="s">
        <v>556</v>
      </c>
      <c r="D30" s="225">
        <v>3.61</v>
      </c>
      <c r="E30" s="193">
        <v>4.7619999999999996</v>
      </c>
      <c r="F30" s="59">
        <v>5.407</v>
      </c>
      <c r="G30" s="24"/>
      <c r="H30" s="24"/>
      <c r="I30" s="24"/>
      <c r="J30" s="40" t="s">
        <v>556</v>
      </c>
      <c r="K30" s="225">
        <v>2.3159999999999998</v>
      </c>
      <c r="L30" s="193">
        <v>3.91</v>
      </c>
      <c r="M30" s="59">
        <v>5.7629999999999999</v>
      </c>
      <c r="N30" s="25"/>
      <c r="O30" s="14"/>
      <c r="AA30" s="13"/>
      <c r="AB30" s="13"/>
      <c r="AC30" s="14"/>
      <c r="AD30" s="13"/>
    </row>
    <row r="31" spans="1:30" x14ac:dyDescent="0.25">
      <c r="A31" s="33"/>
      <c r="B31" s="24"/>
      <c r="C31" s="40" t="s">
        <v>593</v>
      </c>
      <c r="D31" s="226">
        <v>4.7229999999999999</v>
      </c>
      <c r="E31" s="191">
        <v>5.8879999999999999</v>
      </c>
      <c r="F31" s="60">
        <v>5.923</v>
      </c>
      <c r="G31" s="24"/>
      <c r="H31" s="24"/>
      <c r="I31" s="24"/>
      <c r="J31" s="40" t="s">
        <v>593</v>
      </c>
      <c r="K31" s="226">
        <v>3.4689999999999999</v>
      </c>
      <c r="L31" s="191">
        <v>4.7640000000000002</v>
      </c>
      <c r="M31" s="60">
        <v>6.5090000000000003</v>
      </c>
      <c r="N31" s="25"/>
      <c r="O31" s="14"/>
      <c r="AA31" s="13"/>
      <c r="AB31" s="13"/>
      <c r="AC31" s="14"/>
      <c r="AD31" s="13"/>
    </row>
    <row r="32" spans="1:30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14"/>
      <c r="AA32" s="13"/>
      <c r="AB32" s="13"/>
      <c r="AC32" s="14"/>
      <c r="AD32" s="13"/>
    </row>
    <row r="33" spans="1:30" x14ac:dyDescent="0.25">
      <c r="O33" s="14"/>
      <c r="AA33" s="13"/>
      <c r="AB33" s="13"/>
      <c r="AC33" s="14"/>
      <c r="AD33" s="13"/>
    </row>
    <row r="34" spans="1:30" x14ac:dyDescent="0.25">
      <c r="O34" s="14"/>
      <c r="AA34" s="13"/>
      <c r="AB34" s="13"/>
      <c r="AC34" s="14"/>
      <c r="AD34" s="13"/>
    </row>
    <row r="35" spans="1:30" x14ac:dyDescent="0.25">
      <c r="O35" s="14"/>
      <c r="AA35" s="13"/>
      <c r="AB35" s="13"/>
      <c r="AC35" s="14"/>
      <c r="AD35" s="13"/>
    </row>
    <row r="36" spans="1:30" x14ac:dyDescent="0.25">
      <c r="O36" s="14"/>
      <c r="AA36" s="13"/>
      <c r="AB36" s="13"/>
      <c r="AC36" s="14"/>
      <c r="AD36" s="13"/>
    </row>
    <row r="37" spans="1:30" x14ac:dyDescent="0.25">
      <c r="O37" s="14"/>
      <c r="AA37" s="13"/>
      <c r="AB37" s="13"/>
      <c r="AC37" s="14"/>
      <c r="AD37" s="13"/>
    </row>
    <row r="38" spans="1:30" x14ac:dyDescent="0.25">
      <c r="O38" s="14"/>
      <c r="AA38" s="13"/>
      <c r="AB38" s="13"/>
      <c r="AC38" s="14"/>
      <c r="AD38" s="13"/>
    </row>
    <row r="39" spans="1:30" x14ac:dyDescent="0.25">
      <c r="A39" s="13"/>
      <c r="B39" s="13"/>
      <c r="O39" s="14"/>
      <c r="AA39" s="13"/>
      <c r="AB39" s="13"/>
      <c r="AC39" s="14"/>
      <c r="AD39" s="13"/>
    </row>
    <row r="40" spans="1:30" x14ac:dyDescent="0.25">
      <c r="O40" s="14"/>
      <c r="AA40" s="13"/>
      <c r="AB40" s="13"/>
      <c r="AC40" s="14"/>
      <c r="AD40" s="13"/>
    </row>
    <row r="41" spans="1:30" x14ac:dyDescent="0.25">
      <c r="O41" s="14"/>
      <c r="AA41" s="13"/>
      <c r="AB41" s="13"/>
      <c r="AC41" s="14"/>
      <c r="AD41" s="13"/>
    </row>
    <row r="42" spans="1:30" x14ac:dyDescent="0.25">
      <c r="O42" s="14"/>
      <c r="AA42" s="13"/>
      <c r="AB42" s="13"/>
      <c r="AC42" s="14"/>
      <c r="AD42" s="13"/>
    </row>
    <row r="43" spans="1:30" x14ac:dyDescent="0.25">
      <c r="O43" s="14"/>
      <c r="AA43" s="13"/>
      <c r="AB43" s="13"/>
      <c r="AC43" s="14"/>
      <c r="AD43" s="13"/>
    </row>
    <row r="44" spans="1:30" x14ac:dyDescent="0.25">
      <c r="O44" s="14"/>
      <c r="AA44" s="13"/>
      <c r="AB44" s="13"/>
      <c r="AC44" s="14"/>
      <c r="AD44" s="13"/>
    </row>
    <row r="45" spans="1:30" x14ac:dyDescent="0.25">
      <c r="O45" s="14"/>
      <c r="AA45" s="13"/>
      <c r="AB45" s="13"/>
      <c r="AC45" s="14"/>
      <c r="AD45" s="13"/>
    </row>
    <row r="46" spans="1:30" x14ac:dyDescent="0.25">
      <c r="O46" s="14"/>
      <c r="AA46" s="13"/>
      <c r="AB46" s="13"/>
      <c r="AC46" s="14"/>
      <c r="AD46" s="13"/>
    </row>
    <row r="47" spans="1:30" x14ac:dyDescent="0.25">
      <c r="O47" s="14"/>
      <c r="AA47" s="13"/>
      <c r="AB47" s="13"/>
      <c r="AC47" s="14"/>
      <c r="AD47" s="13"/>
    </row>
    <row r="48" spans="1:30" x14ac:dyDescent="0.25">
      <c r="O48" s="14"/>
      <c r="AA48" s="13"/>
      <c r="AB48" s="13"/>
      <c r="AC48" s="14"/>
      <c r="AD48" s="13"/>
    </row>
    <row r="49" spans="1:30" x14ac:dyDescent="0.25">
      <c r="O49" s="14"/>
      <c r="AA49" s="13"/>
      <c r="AB49" s="13"/>
      <c r="AC49" s="14"/>
      <c r="AD49" s="13"/>
    </row>
    <row r="50" spans="1:3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AA50" s="19"/>
      <c r="AB50" s="19"/>
      <c r="AC50" s="19"/>
    </row>
    <row r="51" spans="1:30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AA51" s="13"/>
      <c r="AB51" s="13"/>
      <c r="AC51" s="14"/>
    </row>
    <row r="52" spans="1:30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AA52" s="13"/>
      <c r="AB52" s="13"/>
      <c r="AC52" s="14"/>
    </row>
    <row r="53" spans="1:30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AA53" s="13"/>
      <c r="AB53" s="13"/>
      <c r="AC53" s="14"/>
    </row>
    <row r="54" spans="1:30" x14ac:dyDescent="0.25">
      <c r="O54" s="14"/>
      <c r="AA54" s="13"/>
      <c r="AB54" s="13"/>
      <c r="AC54" s="14"/>
    </row>
    <row r="55" spans="1:30" x14ac:dyDescent="0.25">
      <c r="O55" s="14"/>
      <c r="AA55" s="13"/>
      <c r="AB55" s="13"/>
      <c r="AC55" s="14"/>
    </row>
    <row r="56" spans="1:30" x14ac:dyDescent="0.25">
      <c r="O56" s="14"/>
      <c r="AA56" s="13"/>
      <c r="AB56" s="13"/>
      <c r="AC56" s="14"/>
    </row>
    <row r="57" spans="1:30" x14ac:dyDescent="0.25">
      <c r="O57" s="14"/>
      <c r="AA57" s="13"/>
      <c r="AB57" s="13"/>
      <c r="AC57" s="14"/>
    </row>
    <row r="58" spans="1:30" x14ac:dyDescent="0.25">
      <c r="O58" s="14"/>
      <c r="AA58" s="13"/>
      <c r="AB58" s="13"/>
      <c r="AC58" s="14"/>
    </row>
    <row r="59" spans="1:30" x14ac:dyDescent="0.25">
      <c r="O59" s="14"/>
      <c r="AA59" s="13"/>
      <c r="AB59" s="13"/>
      <c r="AC59" s="14"/>
    </row>
    <row r="60" spans="1:30" x14ac:dyDescent="0.25">
      <c r="O60" s="14"/>
      <c r="AA60" s="13"/>
      <c r="AB60" s="13"/>
      <c r="AC60" s="14"/>
    </row>
    <row r="61" spans="1:30" x14ac:dyDescent="0.25">
      <c r="O61" s="14"/>
      <c r="AA61" s="13"/>
      <c r="AB61" s="13"/>
      <c r="AC61" s="14"/>
    </row>
    <row r="62" spans="1:30" x14ac:dyDescent="0.25">
      <c r="O62" s="14"/>
      <c r="AA62" s="13"/>
      <c r="AB62" s="13"/>
      <c r="AC62" s="14"/>
    </row>
    <row r="63" spans="1:30" x14ac:dyDescent="0.25">
      <c r="O63" s="14"/>
      <c r="AA63" s="13"/>
      <c r="AB63" s="13"/>
      <c r="AC63" s="14"/>
    </row>
    <row r="64" spans="1:30" x14ac:dyDescent="0.25">
      <c r="O64" s="14"/>
      <c r="AA64" s="13"/>
      <c r="AB64" s="13"/>
      <c r="AC64" s="14"/>
    </row>
    <row r="65" spans="15:29" x14ac:dyDescent="0.25">
      <c r="O65" s="14"/>
      <c r="AC65" s="14"/>
    </row>
    <row r="66" spans="15:29" x14ac:dyDescent="0.25">
      <c r="O66" s="14"/>
      <c r="AC66" s="14"/>
    </row>
    <row r="67" spans="15:29" x14ac:dyDescent="0.25">
      <c r="O67" s="14"/>
      <c r="AC67" s="14"/>
    </row>
    <row r="68" spans="15:29" x14ac:dyDescent="0.25">
      <c r="O68" s="14"/>
      <c r="AC68" s="14"/>
    </row>
    <row r="69" spans="15:29" x14ac:dyDescent="0.25">
      <c r="O69" s="14"/>
      <c r="AC69" s="14"/>
    </row>
    <row r="70" spans="15:29" x14ac:dyDescent="0.25">
      <c r="O70" s="14"/>
      <c r="AC70" s="14"/>
    </row>
    <row r="71" spans="15:29" x14ac:dyDescent="0.25">
      <c r="O71" s="14"/>
      <c r="AC71" s="14"/>
    </row>
    <row r="72" spans="15:29" x14ac:dyDescent="0.25">
      <c r="O72" s="14"/>
      <c r="AC72" s="14"/>
    </row>
    <row r="73" spans="15:29" x14ac:dyDescent="0.25">
      <c r="O73" s="14"/>
      <c r="AC73" s="14"/>
    </row>
    <row r="74" spans="15:29" x14ac:dyDescent="0.25">
      <c r="O74" s="14"/>
      <c r="AC74" s="14"/>
    </row>
    <row r="75" spans="15:29" x14ac:dyDescent="0.25">
      <c r="O75" s="14"/>
      <c r="AC75" s="14"/>
    </row>
    <row r="76" spans="15:29" x14ac:dyDescent="0.25">
      <c r="O76" s="14"/>
      <c r="AC76" s="14"/>
    </row>
    <row r="77" spans="15:29" x14ac:dyDescent="0.25">
      <c r="O77" s="14"/>
      <c r="AC77" s="14"/>
    </row>
    <row r="78" spans="15:29" x14ac:dyDescent="0.25">
      <c r="O78" s="14"/>
      <c r="AC78" s="14"/>
    </row>
    <row r="79" spans="15:29" x14ac:dyDescent="0.25">
      <c r="O79" s="14"/>
      <c r="AC79" s="14"/>
    </row>
    <row r="80" spans="15:29" x14ac:dyDescent="0.25">
      <c r="O80" s="14"/>
      <c r="AC80" s="14"/>
    </row>
    <row r="81" spans="15:29" x14ac:dyDescent="0.25">
      <c r="O81" s="14"/>
      <c r="AC81" s="14"/>
    </row>
    <row r="82" spans="15:29" x14ac:dyDescent="0.25">
      <c r="O82" s="14"/>
      <c r="AC82" s="14"/>
    </row>
    <row r="83" spans="15:29" x14ac:dyDescent="0.25">
      <c r="O83" s="14"/>
      <c r="AC83" s="14"/>
    </row>
    <row r="84" spans="15:29" x14ac:dyDescent="0.25">
      <c r="O84" s="14"/>
      <c r="AC84" s="14"/>
    </row>
    <row r="85" spans="15:29" x14ac:dyDescent="0.25">
      <c r="O85" s="14"/>
      <c r="AC85" s="14"/>
    </row>
    <row r="86" spans="15:29" x14ac:dyDescent="0.25">
      <c r="O86" s="14"/>
      <c r="AC86" s="14"/>
    </row>
    <row r="87" spans="15:29" x14ac:dyDescent="0.25">
      <c r="O87" s="14"/>
      <c r="AC87" s="14"/>
    </row>
    <row r="88" spans="15:29" x14ac:dyDescent="0.25">
      <c r="O88" s="14"/>
      <c r="AC88" s="14"/>
    </row>
    <row r="89" spans="15:29" x14ac:dyDescent="0.25">
      <c r="O89" s="14"/>
      <c r="AC89" s="14"/>
    </row>
    <row r="90" spans="15:29" x14ac:dyDescent="0.25">
      <c r="O90" s="14"/>
      <c r="AC90" s="14"/>
    </row>
    <row r="91" spans="15:29" x14ac:dyDescent="0.25">
      <c r="O91" s="14"/>
      <c r="AC91" s="14"/>
    </row>
    <row r="92" spans="15:29" x14ac:dyDescent="0.25">
      <c r="O92" s="14"/>
      <c r="AC92" s="14"/>
    </row>
    <row r="93" spans="15:29" x14ac:dyDescent="0.25">
      <c r="O93" s="14"/>
      <c r="AC93" s="14"/>
    </row>
    <row r="94" spans="15:29" x14ac:dyDescent="0.25">
      <c r="O94" s="14"/>
      <c r="AC94" s="14"/>
    </row>
    <row r="95" spans="15:29" x14ac:dyDescent="0.25">
      <c r="O95" s="14"/>
      <c r="AC95" s="14"/>
    </row>
    <row r="96" spans="15:29" x14ac:dyDescent="0.25">
      <c r="O96" s="14"/>
      <c r="AC96" s="14"/>
    </row>
    <row r="97" spans="1:29" x14ac:dyDescent="0.25">
      <c r="O97" s="14"/>
      <c r="AC97" s="14"/>
    </row>
    <row r="98" spans="1:29" x14ac:dyDescent="0.25">
      <c r="O98" s="14"/>
      <c r="AC98" s="14"/>
    </row>
    <row r="99" spans="1:29" x14ac:dyDescent="0.25">
      <c r="O99" s="14"/>
      <c r="AC99" s="14"/>
    </row>
    <row r="100" spans="1:29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AA100" s="19"/>
      <c r="AB100" s="19"/>
      <c r="AC100" s="19"/>
    </row>
    <row r="101" spans="1:29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AA101" s="13"/>
      <c r="AB101" s="13"/>
      <c r="AC101" s="14"/>
    </row>
    <row r="102" spans="1:29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AA102" s="13"/>
      <c r="AB102" s="13"/>
      <c r="AC102" s="14"/>
    </row>
    <row r="103" spans="1:29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AA103" s="13"/>
      <c r="AB103" s="13"/>
      <c r="AC103" s="14"/>
    </row>
    <row r="104" spans="1:29" x14ac:dyDescent="0.25">
      <c r="O104" s="14"/>
      <c r="AA104" s="13"/>
      <c r="AB104" s="13"/>
      <c r="AC104" s="14"/>
    </row>
    <row r="105" spans="1:29" x14ac:dyDescent="0.25">
      <c r="O105" s="14"/>
      <c r="AA105" s="13"/>
      <c r="AB105" s="13"/>
      <c r="AC105" s="14"/>
    </row>
    <row r="106" spans="1:29" x14ac:dyDescent="0.25">
      <c r="O106" s="14"/>
      <c r="AA106" s="13"/>
      <c r="AB106" s="13"/>
      <c r="AC106" s="14"/>
    </row>
    <row r="107" spans="1:29" x14ac:dyDescent="0.25">
      <c r="O107" s="14"/>
      <c r="AA107" s="13"/>
      <c r="AB107" s="13"/>
      <c r="AC107" s="14"/>
    </row>
    <row r="108" spans="1:29" x14ac:dyDescent="0.25">
      <c r="O108" s="14"/>
      <c r="AA108" s="13"/>
      <c r="AB108" s="13"/>
      <c r="AC108" s="14"/>
    </row>
    <row r="109" spans="1:29" x14ac:dyDescent="0.25">
      <c r="O109" s="14"/>
      <c r="AA109" s="13"/>
      <c r="AB109" s="13"/>
      <c r="AC109" s="14"/>
    </row>
    <row r="110" spans="1:29" x14ac:dyDescent="0.25">
      <c r="O110" s="14"/>
      <c r="AA110" s="13"/>
      <c r="AB110" s="13"/>
      <c r="AC110" s="14"/>
    </row>
    <row r="111" spans="1:29" x14ac:dyDescent="0.25">
      <c r="O111" s="14"/>
      <c r="AA111" s="13"/>
      <c r="AB111" s="13"/>
      <c r="AC111" s="14"/>
    </row>
    <row r="112" spans="1:29" x14ac:dyDescent="0.25">
      <c r="O112" s="14"/>
      <c r="AA112" s="13"/>
      <c r="AB112" s="13"/>
      <c r="AC112" s="14"/>
    </row>
    <row r="113" spans="15:29" x14ac:dyDescent="0.25">
      <c r="O113" s="14"/>
      <c r="AA113" s="13"/>
      <c r="AB113" s="13"/>
      <c r="AC113" s="14"/>
    </row>
    <row r="114" spans="15:29" x14ac:dyDescent="0.25">
      <c r="O114" s="14"/>
      <c r="AA114" s="13"/>
      <c r="AB114" s="13"/>
      <c r="AC114" s="14"/>
    </row>
    <row r="115" spans="15:29" x14ac:dyDescent="0.25">
      <c r="O115" s="14"/>
      <c r="AC115" s="14"/>
    </row>
    <row r="116" spans="15:29" x14ac:dyDescent="0.25">
      <c r="O116" s="14"/>
      <c r="AC116" s="14"/>
    </row>
    <row r="117" spans="15:29" x14ac:dyDescent="0.25">
      <c r="O117" s="14"/>
      <c r="AC117" s="14"/>
    </row>
    <row r="118" spans="15:29" x14ac:dyDescent="0.25">
      <c r="O118" s="14"/>
      <c r="AC118" s="14"/>
    </row>
    <row r="119" spans="15:29" x14ac:dyDescent="0.25">
      <c r="O119" s="14"/>
      <c r="AC119" s="14"/>
    </row>
    <row r="120" spans="15:29" x14ac:dyDescent="0.25">
      <c r="O120" s="14"/>
      <c r="AC120" s="14"/>
    </row>
    <row r="121" spans="15:29" x14ac:dyDescent="0.25">
      <c r="O121" s="14"/>
      <c r="AC121" s="14"/>
    </row>
    <row r="122" spans="15:29" x14ac:dyDescent="0.25">
      <c r="O122" s="14"/>
      <c r="AC122" s="14"/>
    </row>
    <row r="123" spans="15:29" x14ac:dyDescent="0.25">
      <c r="O123" s="14"/>
      <c r="AC123" s="14"/>
    </row>
    <row r="124" spans="15:29" x14ac:dyDescent="0.25">
      <c r="O124" s="14"/>
      <c r="AC124" s="14"/>
    </row>
    <row r="125" spans="15:29" x14ac:dyDescent="0.25">
      <c r="O125" s="14"/>
      <c r="AC125" s="14"/>
    </row>
    <row r="126" spans="15:29" x14ac:dyDescent="0.25">
      <c r="O126" s="14"/>
      <c r="AC126" s="14"/>
    </row>
    <row r="127" spans="15:29" x14ac:dyDescent="0.25">
      <c r="O127" s="14"/>
      <c r="AC127" s="14"/>
    </row>
    <row r="128" spans="15:29" x14ac:dyDescent="0.25">
      <c r="O128" s="14"/>
      <c r="AC128" s="14"/>
    </row>
    <row r="129" spans="15:29" x14ac:dyDescent="0.25">
      <c r="O129" s="14"/>
      <c r="AC129" s="14"/>
    </row>
    <row r="130" spans="15:29" x14ac:dyDescent="0.25">
      <c r="O130" s="14"/>
      <c r="AC130" s="14"/>
    </row>
    <row r="131" spans="15:29" x14ac:dyDescent="0.25">
      <c r="O131" s="14"/>
      <c r="AC131" s="14"/>
    </row>
    <row r="132" spans="15:29" x14ac:dyDescent="0.25">
      <c r="O132" s="14"/>
      <c r="AC132" s="14"/>
    </row>
    <row r="133" spans="15:29" x14ac:dyDescent="0.25">
      <c r="O133" s="14"/>
      <c r="AC133" s="14"/>
    </row>
    <row r="134" spans="15:29" x14ac:dyDescent="0.25">
      <c r="O134" s="14"/>
      <c r="AC134" s="14"/>
    </row>
    <row r="135" spans="15:29" x14ac:dyDescent="0.25">
      <c r="O135" s="14"/>
      <c r="AC135" s="14"/>
    </row>
    <row r="136" spans="15:29" x14ac:dyDescent="0.25">
      <c r="O136" s="14"/>
      <c r="AC136" s="14"/>
    </row>
    <row r="137" spans="15:29" x14ac:dyDescent="0.25">
      <c r="O137" s="14"/>
      <c r="AC137" s="14"/>
    </row>
    <row r="138" spans="15:29" x14ac:dyDescent="0.25">
      <c r="O138" s="14"/>
      <c r="AC138" s="14"/>
    </row>
    <row r="139" spans="15:29" x14ac:dyDescent="0.25">
      <c r="O139" s="14"/>
      <c r="AC139" s="14"/>
    </row>
    <row r="140" spans="15:29" x14ac:dyDescent="0.25">
      <c r="O140" s="14"/>
      <c r="AC140" s="14"/>
    </row>
    <row r="141" spans="15:29" x14ac:dyDescent="0.25">
      <c r="O141" s="14"/>
      <c r="AC141" s="14"/>
    </row>
    <row r="142" spans="15:29" x14ac:dyDescent="0.25">
      <c r="O142" s="14"/>
      <c r="AC142" s="14"/>
    </row>
    <row r="143" spans="15:29" x14ac:dyDescent="0.25">
      <c r="O143" s="14"/>
      <c r="AC143" s="14"/>
    </row>
    <row r="144" spans="15:29" x14ac:dyDescent="0.25">
      <c r="O144" s="14"/>
      <c r="AC144" s="14"/>
    </row>
    <row r="145" spans="1:29" x14ac:dyDescent="0.25">
      <c r="O145" s="14"/>
      <c r="AC145" s="14"/>
    </row>
    <row r="146" spans="1:29" x14ac:dyDescent="0.25">
      <c r="O146" s="14"/>
      <c r="AC146" s="14"/>
    </row>
    <row r="147" spans="1:29" x14ac:dyDescent="0.25">
      <c r="O147" s="14"/>
      <c r="AC147" s="14"/>
    </row>
    <row r="148" spans="1:29" x14ac:dyDescent="0.25">
      <c r="O148" s="14"/>
      <c r="AC148" s="14"/>
    </row>
    <row r="149" spans="1:29" x14ac:dyDescent="0.25">
      <c r="O149" s="14"/>
      <c r="AC149" s="14"/>
    </row>
    <row r="150" spans="1:29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AA150" s="19"/>
      <c r="AB150" s="19"/>
      <c r="AC150" s="19"/>
    </row>
    <row r="151" spans="1:29" x14ac:dyDescent="0.25">
      <c r="O151" s="14"/>
      <c r="AC151" s="14"/>
    </row>
    <row r="152" spans="1:29" x14ac:dyDescent="0.25">
      <c r="O152" s="14"/>
      <c r="AC152" s="14"/>
    </row>
    <row r="153" spans="1:29" x14ac:dyDescent="0.25">
      <c r="O153" s="14"/>
      <c r="AC153" s="14"/>
    </row>
    <row r="154" spans="1:29" x14ac:dyDescent="0.25">
      <c r="O154" s="14"/>
      <c r="AC154" s="14"/>
    </row>
    <row r="155" spans="1:29" x14ac:dyDescent="0.25">
      <c r="O155" s="14"/>
      <c r="AC155" s="14"/>
    </row>
    <row r="156" spans="1:29" x14ac:dyDescent="0.25">
      <c r="O156" s="14"/>
      <c r="AC156" s="14"/>
    </row>
    <row r="157" spans="1:29" x14ac:dyDescent="0.25">
      <c r="O157" s="14"/>
      <c r="AC157" s="14"/>
    </row>
    <row r="158" spans="1:29" x14ac:dyDescent="0.25">
      <c r="O158" s="14"/>
      <c r="AC158" s="14"/>
    </row>
  </sheetData>
  <mergeCells count="1">
    <mergeCell ref="M1:N1"/>
  </mergeCells>
  <hyperlinks>
    <hyperlink ref="M1" location="TOC!A1" display="Return to TOC" xr:uid="{C5FBEA69-0A9A-41E7-8156-B9186C0D0D68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8681-00DC-4147-954D-5E99F0244350}">
  <sheetPr codeName="Sheet34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2.7109375" customWidth="1"/>
    <col min="3" max="3" width="10.5703125" customWidth="1"/>
    <col min="4" max="4" width="15.85546875" bestFit="1" customWidth="1"/>
    <col min="5" max="5" width="20" bestFit="1" customWidth="1"/>
    <col min="6" max="6" width="19.5703125" bestFit="1" customWidth="1"/>
    <col min="7" max="7" width="8.28515625" bestFit="1" customWidth="1"/>
    <col min="8" max="8" width="20" bestFit="1" customWidth="1"/>
    <col min="9" max="9" width="19.5703125" bestFit="1" customWidth="1"/>
    <col min="10" max="10" width="1.7109375" customWidth="1"/>
    <col min="11" max="11" width="2.7109375" customWidth="1"/>
    <col min="12" max="25" width="9.28515625" customWidth="1"/>
  </cols>
  <sheetData>
    <row r="1" spans="1:26" x14ac:dyDescent="0.25">
      <c r="A1" s="20" t="s">
        <v>135</v>
      </c>
      <c r="B1" s="21"/>
      <c r="C1" s="21" t="s">
        <v>130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26" x14ac:dyDescent="0.25">
      <c r="A2" s="23" t="s">
        <v>136</v>
      </c>
      <c r="B2" s="24"/>
      <c r="C2" s="24" t="s">
        <v>596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138</v>
      </c>
      <c r="B3" s="24"/>
      <c r="C3" s="24" t="s">
        <v>597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139</v>
      </c>
      <c r="B5" s="24"/>
      <c r="C5" s="24" t="s">
        <v>598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24"/>
      <c r="D6" s="24"/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24" t="s">
        <v>599</v>
      </c>
      <c r="D7" s="24"/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 t="s">
        <v>600</v>
      </c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9"/>
      <c r="B9" s="27"/>
      <c r="C9" s="24" t="s">
        <v>601</v>
      </c>
      <c r="D9" s="24"/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24" t="s">
        <v>602</v>
      </c>
      <c r="D10" s="24"/>
      <c r="E10" s="24"/>
      <c r="F10" s="24"/>
      <c r="G10" s="24"/>
      <c r="H10" s="24"/>
      <c r="I10" s="24"/>
      <c r="J10" s="25"/>
      <c r="K10" s="14"/>
      <c r="Z10" s="13"/>
    </row>
    <row r="11" spans="1:26" x14ac:dyDescent="0.25">
      <c r="A11" s="26"/>
      <c r="B11" s="27"/>
      <c r="C11" s="24" t="s">
        <v>603</v>
      </c>
      <c r="D11" s="24"/>
      <c r="E11" s="24"/>
      <c r="F11" s="24"/>
      <c r="G11" s="24"/>
      <c r="H11" s="24"/>
      <c r="I11" s="24"/>
      <c r="J11" s="25"/>
      <c r="K11" s="14"/>
      <c r="Z11" s="13"/>
    </row>
    <row r="12" spans="1:26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5"/>
      <c r="K12" s="14"/>
      <c r="Z12" s="13"/>
    </row>
    <row r="13" spans="1:26" x14ac:dyDescent="0.25">
      <c r="A13" s="26"/>
      <c r="B13" s="27"/>
      <c r="C13" s="235" t="s">
        <v>604</v>
      </c>
      <c r="D13" s="117"/>
      <c r="E13" s="117"/>
      <c r="F13" s="117"/>
      <c r="G13" s="117"/>
      <c r="H13" s="117"/>
      <c r="I13" s="48"/>
      <c r="J13" s="25"/>
      <c r="K13" s="14"/>
      <c r="Z13" s="13"/>
    </row>
    <row r="14" spans="1:26" x14ac:dyDescent="0.25">
      <c r="A14" s="26"/>
      <c r="B14" s="27"/>
      <c r="C14" s="236"/>
      <c r="D14" s="179" t="s">
        <v>605</v>
      </c>
      <c r="E14" s="237"/>
      <c r="F14" s="180"/>
      <c r="G14" s="237" t="s">
        <v>606</v>
      </c>
      <c r="H14" s="237"/>
      <c r="I14" s="180"/>
      <c r="J14" s="25"/>
      <c r="K14" s="14"/>
      <c r="Z14" s="13"/>
    </row>
    <row r="15" spans="1:26" x14ac:dyDescent="0.25">
      <c r="A15" s="33"/>
      <c r="B15" s="24"/>
      <c r="C15" s="238"/>
      <c r="D15" s="55" t="s">
        <v>607</v>
      </c>
      <c r="E15" s="145" t="s">
        <v>608</v>
      </c>
      <c r="F15" s="89" t="s">
        <v>609</v>
      </c>
      <c r="G15" s="123" t="s">
        <v>607</v>
      </c>
      <c r="H15" s="123" t="s">
        <v>608</v>
      </c>
      <c r="I15" s="35" t="s">
        <v>609</v>
      </c>
      <c r="J15" s="25"/>
      <c r="K15" s="14"/>
      <c r="Z15" s="13"/>
    </row>
    <row r="16" spans="1:26" x14ac:dyDescent="0.25">
      <c r="A16" s="33"/>
      <c r="B16" s="24"/>
      <c r="C16" s="239" t="s">
        <v>610</v>
      </c>
      <c r="D16" s="53">
        <v>2</v>
      </c>
      <c r="E16" s="147">
        <v>10</v>
      </c>
      <c r="F16" s="72">
        <v>1000</v>
      </c>
      <c r="G16" s="147">
        <v>1</v>
      </c>
      <c r="H16" s="147">
        <v>12</v>
      </c>
      <c r="I16" s="72">
        <v>1000</v>
      </c>
      <c r="J16" s="25"/>
      <c r="K16" s="14"/>
      <c r="Z16" s="13"/>
    </row>
    <row r="17" spans="1:26" x14ac:dyDescent="0.25">
      <c r="A17" s="33"/>
      <c r="B17" s="24"/>
      <c r="C17" s="239" t="s">
        <v>611</v>
      </c>
      <c r="D17" s="55">
        <v>3</v>
      </c>
      <c r="E17" s="145">
        <v>10</v>
      </c>
      <c r="F17" s="75">
        <v>1000</v>
      </c>
      <c r="G17" s="145">
        <v>2</v>
      </c>
      <c r="H17" s="145">
        <v>13</v>
      </c>
      <c r="I17" s="75">
        <v>1000</v>
      </c>
      <c r="J17" s="25"/>
      <c r="K17" s="14"/>
      <c r="Z17" s="13"/>
    </row>
    <row r="18" spans="1:26" x14ac:dyDescent="0.25">
      <c r="A18" s="23" t="s">
        <v>159</v>
      </c>
      <c r="B18" s="24"/>
      <c r="C18" s="103" t="s">
        <v>216</v>
      </c>
      <c r="D18" s="55">
        <f>SUM(D16:D17)</f>
        <v>5</v>
      </c>
      <c r="E18" s="145">
        <f t="shared" ref="E18:I18" si="0">SUM(E16:E17)</f>
        <v>20</v>
      </c>
      <c r="F18" s="89">
        <f t="shared" si="0"/>
        <v>2000</v>
      </c>
      <c r="G18" s="145">
        <f t="shared" si="0"/>
        <v>3</v>
      </c>
      <c r="H18" s="145">
        <f t="shared" si="0"/>
        <v>25</v>
      </c>
      <c r="I18" s="89">
        <f t="shared" si="0"/>
        <v>2000</v>
      </c>
      <c r="J18" s="25"/>
      <c r="K18" s="14"/>
      <c r="Z18" s="13"/>
    </row>
    <row r="19" spans="1:26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5"/>
      <c r="K19" s="14"/>
      <c r="Z19" s="13"/>
    </row>
    <row r="20" spans="1:26" x14ac:dyDescent="0.25">
      <c r="A20" s="33"/>
      <c r="B20" s="24"/>
      <c r="C20" s="99" t="s">
        <v>612</v>
      </c>
      <c r="D20" s="24"/>
      <c r="E20" s="24"/>
      <c r="F20" s="24"/>
      <c r="G20" s="24"/>
      <c r="H20" s="24"/>
      <c r="I20" s="24"/>
      <c r="J20" s="25"/>
      <c r="K20" s="14"/>
      <c r="Z20" s="13"/>
    </row>
    <row r="21" spans="1:26" x14ac:dyDescent="0.25">
      <c r="A21" s="33"/>
      <c r="B21" s="24"/>
      <c r="C21" s="36" t="s">
        <v>613</v>
      </c>
      <c r="D21" s="61" t="s">
        <v>614</v>
      </c>
      <c r="E21" s="24"/>
      <c r="F21" s="24"/>
      <c r="G21" s="24"/>
      <c r="H21" s="24"/>
      <c r="I21" s="24"/>
      <c r="J21" s="25"/>
      <c r="K21" s="14"/>
      <c r="Z21" s="13"/>
    </row>
    <row r="22" spans="1:26" x14ac:dyDescent="0.25">
      <c r="A22" s="33"/>
      <c r="B22" s="24"/>
      <c r="C22" s="18">
        <v>0.2</v>
      </c>
      <c r="D22" s="89">
        <v>0.3</v>
      </c>
      <c r="E22" s="24"/>
      <c r="F22" s="24"/>
      <c r="G22" s="24"/>
      <c r="H22" s="24"/>
      <c r="I22" s="24"/>
      <c r="J22" s="25"/>
      <c r="K22" s="14"/>
      <c r="Z22" s="13"/>
    </row>
    <row r="23" spans="1:26" ht="15" customHeight="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5"/>
      <c r="K23" s="14"/>
      <c r="Z23" s="13"/>
    </row>
    <row r="24" spans="1:26" ht="15" customHeight="1" x14ac:dyDescent="0.25">
      <c r="A24" s="33"/>
      <c r="B24" s="24" t="s">
        <v>160</v>
      </c>
      <c r="C24" s="24" t="s">
        <v>615</v>
      </c>
      <c r="D24" s="24"/>
      <c r="E24" s="24"/>
      <c r="F24" s="24"/>
      <c r="G24" s="24"/>
      <c r="H24" s="24"/>
      <c r="I24" s="24"/>
      <c r="J24" s="25"/>
      <c r="K24" s="14"/>
      <c r="Z24" s="13"/>
    </row>
    <row r="25" spans="1:26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5"/>
      <c r="K25" s="14"/>
      <c r="Z25" s="13"/>
    </row>
    <row r="26" spans="1:26" ht="15" customHeight="1" x14ac:dyDescent="0.25">
      <c r="A26" s="33"/>
      <c r="B26" s="24" t="s">
        <v>164</v>
      </c>
      <c r="C26" s="24" t="s">
        <v>616</v>
      </c>
      <c r="D26" s="24"/>
      <c r="E26" s="24"/>
      <c r="F26" s="24"/>
      <c r="G26" s="24"/>
      <c r="H26" s="24"/>
      <c r="I26" s="24"/>
      <c r="J26" s="25"/>
      <c r="K26" s="14"/>
      <c r="Z26" s="13"/>
    </row>
    <row r="27" spans="1:26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4"/>
      <c r="J27" s="25"/>
      <c r="K27" s="14"/>
      <c r="Z27" s="13"/>
    </row>
    <row r="28" spans="1:26" ht="15" customHeight="1" x14ac:dyDescent="0.25">
      <c r="A28" s="33"/>
      <c r="B28" s="24" t="s">
        <v>360</v>
      </c>
      <c r="C28" s="24" t="s">
        <v>617</v>
      </c>
      <c r="D28" s="24"/>
      <c r="E28" s="24"/>
      <c r="F28" s="24"/>
      <c r="G28" s="24"/>
      <c r="H28" s="24"/>
      <c r="I28" s="24"/>
      <c r="J28" s="25"/>
      <c r="K28" s="14"/>
      <c r="Z28" s="13"/>
    </row>
    <row r="29" spans="1:26" x14ac:dyDescent="0.25">
      <c r="A29" s="33"/>
      <c r="B29" s="24"/>
      <c r="C29" s="24" t="s">
        <v>618</v>
      </c>
      <c r="D29" s="24"/>
      <c r="E29" s="24"/>
      <c r="F29" s="24"/>
      <c r="G29" s="24"/>
      <c r="H29" s="24"/>
      <c r="I29" s="24"/>
      <c r="J29" s="25"/>
      <c r="K29" s="14"/>
      <c r="Z29" s="13"/>
    </row>
    <row r="30" spans="1:26" ht="15.75" thickBo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3"/>
      <c r="K30" s="14"/>
      <c r="Z30" s="13"/>
    </row>
    <row r="31" spans="1:26" x14ac:dyDescent="0.25">
      <c r="K31" s="14"/>
      <c r="Z31" s="13"/>
    </row>
    <row r="32" spans="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K38" s="14"/>
      <c r="Z38" s="13"/>
    </row>
    <row r="39" spans="1:26" x14ac:dyDescent="0.25">
      <c r="A39" s="13"/>
      <c r="B39" s="13"/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:26" x14ac:dyDescent="0.25">
      <c r="K49" s="14"/>
      <c r="Z49" s="13"/>
    </row>
    <row r="50" spans="1:2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25">
      <c r="K54" s="14"/>
    </row>
    <row r="55" spans="1:26" x14ac:dyDescent="0.25">
      <c r="K55" s="14"/>
    </row>
    <row r="56" spans="1:26" x14ac:dyDescent="0.25">
      <c r="K56" s="14"/>
    </row>
    <row r="57" spans="1:26" x14ac:dyDescent="0.25">
      <c r="K57" s="14"/>
    </row>
    <row r="58" spans="1:26" x14ac:dyDescent="0.25">
      <c r="K58" s="14"/>
    </row>
    <row r="59" spans="1:26" x14ac:dyDescent="0.25">
      <c r="K59" s="14"/>
    </row>
    <row r="60" spans="1:26" x14ac:dyDescent="0.25">
      <c r="K60" s="14"/>
    </row>
    <row r="61" spans="1:26" x14ac:dyDescent="0.25">
      <c r="K61" s="14"/>
    </row>
    <row r="62" spans="1:26" x14ac:dyDescent="0.25">
      <c r="K62" s="14"/>
    </row>
    <row r="63" spans="1:26" x14ac:dyDescent="0.25">
      <c r="K63" s="14"/>
    </row>
    <row r="64" spans="1:26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K100" s="14"/>
    </row>
    <row r="101" spans="1:11" x14ac:dyDescent="0.25">
      <c r="K101" s="14"/>
    </row>
    <row r="102" spans="1:11" x14ac:dyDescent="0.25">
      <c r="K102" s="14"/>
    </row>
    <row r="103" spans="1:11" x14ac:dyDescent="0.25"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</sheetData>
  <mergeCells count="1">
    <mergeCell ref="I1:J1"/>
  </mergeCells>
  <hyperlinks>
    <hyperlink ref="I1" location="TOC!A1" display="Return to TOC" xr:uid="{55EDFF86-5E5F-497A-8283-EDD8E8DB1AB9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69E9-1A8C-4C9B-A61E-ED6539669050}">
  <sheetPr codeName="Sheet32"/>
  <dimension ref="A1:X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710937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8" max="8" width="7.5703125" customWidth="1"/>
    <col min="9" max="9" width="2.7109375" customWidth="1"/>
    <col min="10" max="20" width="9.28515625" customWidth="1"/>
    <col min="21" max="25" width="9" customWidth="1"/>
  </cols>
  <sheetData>
    <row r="1" spans="1:24" x14ac:dyDescent="0.25">
      <c r="A1" s="20" t="s">
        <v>135</v>
      </c>
      <c r="B1" s="21"/>
      <c r="C1" s="21" t="s">
        <v>130</v>
      </c>
      <c r="D1" s="22"/>
      <c r="E1" s="21"/>
      <c r="F1" s="21"/>
      <c r="G1" s="317" t="s">
        <v>169</v>
      </c>
      <c r="H1" s="318"/>
      <c r="I1" s="10"/>
      <c r="W1" s="10"/>
    </row>
    <row r="2" spans="1:24" x14ac:dyDescent="0.25">
      <c r="A2" s="23" t="s">
        <v>136</v>
      </c>
      <c r="B2" s="24"/>
      <c r="C2" s="24" t="s">
        <v>619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138</v>
      </c>
      <c r="B3" s="24"/>
      <c r="C3" s="24" t="s">
        <v>620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139</v>
      </c>
      <c r="B5" s="24"/>
      <c r="C5" s="24" t="s">
        <v>627</v>
      </c>
      <c r="D5" s="24"/>
      <c r="E5" s="24"/>
      <c r="F5" s="24"/>
      <c r="G5" s="24"/>
      <c r="H5" s="28"/>
      <c r="I5" s="14"/>
      <c r="U5" s="13"/>
      <c r="V5" s="13"/>
      <c r="W5" s="14"/>
      <c r="X5" s="13"/>
    </row>
    <row r="6" spans="1:24" x14ac:dyDescent="0.25">
      <c r="A6" s="33"/>
      <c r="B6" s="24"/>
      <c r="C6" s="24" t="s">
        <v>628</v>
      </c>
      <c r="D6" s="24"/>
      <c r="E6" s="24"/>
      <c r="F6" s="24"/>
      <c r="G6" s="24"/>
      <c r="H6" s="28"/>
      <c r="I6" s="14"/>
      <c r="U6" s="13"/>
      <c r="V6" s="13"/>
      <c r="W6" s="14"/>
      <c r="X6" s="13"/>
    </row>
    <row r="7" spans="1:24" ht="15" customHeight="1" x14ac:dyDescent="0.25">
      <c r="A7" s="33"/>
      <c r="B7" s="24"/>
      <c r="C7" s="24"/>
      <c r="D7" s="24"/>
      <c r="E7" s="24"/>
      <c r="F7" s="24"/>
      <c r="G7" s="24"/>
      <c r="H7" s="28"/>
      <c r="I7" s="14"/>
      <c r="U7" s="13"/>
      <c r="V7" s="13"/>
      <c r="W7" s="14"/>
      <c r="X7" s="13"/>
    </row>
    <row r="8" spans="1:24" ht="15" customHeight="1" x14ac:dyDescent="0.25">
      <c r="A8" s="29"/>
      <c r="B8" s="27"/>
      <c r="C8" s="24" t="s">
        <v>621</v>
      </c>
      <c r="D8" s="24"/>
      <c r="E8" s="24"/>
      <c r="F8" s="24"/>
      <c r="G8" s="24"/>
      <c r="H8" s="28"/>
      <c r="I8" s="14"/>
      <c r="U8" s="13"/>
      <c r="V8" s="13"/>
      <c r="W8" s="14"/>
      <c r="X8" s="13"/>
    </row>
    <row r="9" spans="1:24" x14ac:dyDescent="0.25">
      <c r="A9" s="29"/>
      <c r="B9" s="27"/>
      <c r="C9" s="24" t="s">
        <v>622</v>
      </c>
      <c r="D9" s="24"/>
      <c r="E9" s="24"/>
      <c r="F9" s="24"/>
      <c r="G9" s="24"/>
      <c r="H9" s="28"/>
      <c r="I9" s="14"/>
      <c r="U9" s="13"/>
      <c r="V9" s="13"/>
      <c r="W9" s="14"/>
      <c r="X9" s="13"/>
    </row>
    <row r="10" spans="1:24" x14ac:dyDescent="0.25">
      <c r="A10" s="26"/>
      <c r="B10" s="27"/>
      <c r="C10" s="24" t="s">
        <v>623</v>
      </c>
      <c r="D10" s="24"/>
      <c r="E10" s="24"/>
      <c r="F10" s="24"/>
      <c r="G10" s="24"/>
      <c r="H10" s="28"/>
      <c r="I10" s="14"/>
      <c r="U10" s="13"/>
      <c r="V10" s="13"/>
      <c r="W10" s="14"/>
      <c r="X10" s="13"/>
    </row>
    <row r="11" spans="1:24" x14ac:dyDescent="0.25">
      <c r="A11" s="26"/>
      <c r="B11" s="27"/>
      <c r="C11" s="24"/>
      <c r="D11" s="24"/>
      <c r="E11" s="24"/>
      <c r="F11" s="24"/>
      <c r="G11" s="24"/>
      <c r="H11" s="28"/>
      <c r="I11" s="14"/>
      <c r="U11" s="13"/>
      <c r="V11" s="13"/>
      <c r="W11" s="14"/>
      <c r="X11" s="13"/>
    </row>
    <row r="12" spans="1:24" ht="45" x14ac:dyDescent="0.25">
      <c r="A12" s="26"/>
      <c r="B12" s="27"/>
      <c r="C12" s="149" t="s">
        <v>206</v>
      </c>
      <c r="D12" s="150" t="s">
        <v>624</v>
      </c>
      <c r="E12" s="150" t="s">
        <v>625</v>
      </c>
      <c r="F12" s="152" t="s">
        <v>626</v>
      </c>
      <c r="G12" s="82"/>
      <c r="H12" s="28"/>
      <c r="I12" s="14"/>
      <c r="U12" s="13"/>
      <c r="V12" s="13"/>
      <c r="W12" s="14"/>
      <c r="X12" s="13"/>
    </row>
    <row r="13" spans="1:24" x14ac:dyDescent="0.25">
      <c r="A13" s="26"/>
      <c r="B13" s="27"/>
      <c r="C13" s="50">
        <v>1</v>
      </c>
      <c r="D13" s="240">
        <v>0.6</v>
      </c>
      <c r="E13" s="240">
        <v>0.3</v>
      </c>
      <c r="F13" s="241">
        <v>0.4</v>
      </c>
      <c r="G13" s="24"/>
      <c r="H13" s="28"/>
      <c r="I13" s="14"/>
      <c r="U13" s="13"/>
      <c r="V13" s="13"/>
      <c r="W13" s="14"/>
      <c r="X13" s="13"/>
    </row>
    <row r="14" spans="1:24" x14ac:dyDescent="0.25">
      <c r="A14" s="26"/>
      <c r="B14" s="27"/>
      <c r="C14" s="50">
        <v>2</v>
      </c>
      <c r="D14" s="240">
        <v>0.8</v>
      </c>
      <c r="E14" s="240">
        <v>0.5</v>
      </c>
      <c r="F14" s="241">
        <v>0.7</v>
      </c>
      <c r="G14" s="24"/>
      <c r="H14" s="28"/>
      <c r="I14" s="14"/>
      <c r="U14" s="13"/>
      <c r="V14" s="13"/>
      <c r="W14" s="14"/>
      <c r="X14" s="13"/>
    </row>
    <row r="15" spans="1:24" x14ac:dyDescent="0.25">
      <c r="A15" s="33"/>
      <c r="B15" s="24"/>
      <c r="C15" s="50">
        <v>3</v>
      </c>
      <c r="D15" s="240">
        <v>1</v>
      </c>
      <c r="E15" s="240">
        <v>1.1000000000000001</v>
      </c>
      <c r="F15" s="241">
        <v>1</v>
      </c>
      <c r="G15" s="24"/>
      <c r="H15" s="28"/>
      <c r="I15" s="14"/>
      <c r="U15" s="13"/>
      <c r="V15" s="13"/>
      <c r="W15" s="14"/>
      <c r="X15" s="13"/>
    </row>
    <row r="16" spans="1:24" x14ac:dyDescent="0.25">
      <c r="A16" s="33"/>
      <c r="B16" s="24"/>
      <c r="C16" s="50">
        <v>4</v>
      </c>
      <c r="D16" s="240">
        <v>1.2</v>
      </c>
      <c r="E16" s="240">
        <v>1.9</v>
      </c>
      <c r="F16" s="241">
        <v>1.5</v>
      </c>
      <c r="G16" s="24"/>
      <c r="H16" s="28"/>
      <c r="I16" s="14"/>
      <c r="U16" s="13"/>
      <c r="V16" s="13"/>
      <c r="W16" s="14"/>
      <c r="X16" s="13"/>
    </row>
    <row r="17" spans="1:24" x14ac:dyDescent="0.25">
      <c r="A17" s="33"/>
      <c r="B17" s="24"/>
      <c r="C17" s="55">
        <v>5</v>
      </c>
      <c r="D17" s="242">
        <v>1.4</v>
      </c>
      <c r="E17" s="242">
        <v>3</v>
      </c>
      <c r="F17" s="243">
        <v>1.8</v>
      </c>
      <c r="G17" s="24"/>
      <c r="H17" s="28"/>
      <c r="I17" s="14"/>
      <c r="U17" s="13"/>
      <c r="V17" s="13"/>
      <c r="W17" s="14"/>
      <c r="X17" s="13"/>
    </row>
    <row r="18" spans="1:24" x14ac:dyDescent="0.25">
      <c r="A18" s="33"/>
      <c r="B18" s="24"/>
      <c r="C18" s="24"/>
      <c r="D18" s="24"/>
      <c r="E18" s="24"/>
      <c r="F18" s="24"/>
      <c r="G18" s="24"/>
      <c r="H18" s="28"/>
      <c r="I18" s="14"/>
      <c r="U18" s="13"/>
      <c r="V18" s="13"/>
      <c r="W18" s="14"/>
      <c r="X18" s="13"/>
    </row>
    <row r="19" spans="1:24" ht="15" customHeight="1" x14ac:dyDescent="0.25">
      <c r="A19" s="23" t="s">
        <v>159</v>
      </c>
      <c r="B19" s="24"/>
      <c r="C19" s="24" t="s">
        <v>629</v>
      </c>
      <c r="D19" s="24"/>
      <c r="E19" s="24"/>
      <c r="F19" s="24"/>
      <c r="G19" s="24"/>
      <c r="H19" s="28"/>
      <c r="I19" s="14"/>
      <c r="U19" s="13"/>
      <c r="V19" s="13"/>
      <c r="W19" s="14"/>
      <c r="X19" s="13"/>
    </row>
    <row r="20" spans="1:24" ht="15.75" thickBot="1" x14ac:dyDescent="0.3">
      <c r="A20" s="41"/>
      <c r="B20" s="42"/>
      <c r="C20" s="42" t="s">
        <v>630</v>
      </c>
      <c r="D20" s="42"/>
      <c r="E20" s="42"/>
      <c r="F20" s="42"/>
      <c r="G20" s="42"/>
      <c r="H20" s="58"/>
      <c r="I20" s="14"/>
      <c r="U20" s="13"/>
      <c r="V20" s="13"/>
      <c r="W20" s="14"/>
      <c r="X20" s="13"/>
    </row>
    <row r="21" spans="1:24" x14ac:dyDescent="0.25">
      <c r="H21" s="13"/>
      <c r="I21" s="14"/>
      <c r="U21" s="13"/>
      <c r="V21" s="13"/>
      <c r="W21" s="14"/>
      <c r="X21" s="13"/>
    </row>
    <row r="22" spans="1:24" x14ac:dyDescent="0.25">
      <c r="H22" s="13"/>
      <c r="I22" s="14"/>
      <c r="U22" s="13"/>
      <c r="V22" s="13"/>
      <c r="W22" s="14"/>
      <c r="X22" s="13"/>
    </row>
    <row r="23" spans="1:24" ht="15" customHeight="1" x14ac:dyDescent="0.25">
      <c r="H23" s="13"/>
      <c r="I23" s="14"/>
      <c r="U23" s="13"/>
      <c r="V23" s="13"/>
      <c r="W23" s="14"/>
      <c r="X23" s="13"/>
    </row>
    <row r="24" spans="1:24" ht="15" customHeight="1" x14ac:dyDescent="0.25">
      <c r="H24" s="13"/>
      <c r="I24" s="14"/>
      <c r="U24" s="13"/>
      <c r="V24" s="13"/>
      <c r="W24" s="14"/>
      <c r="X24" s="13"/>
    </row>
    <row r="25" spans="1:24" ht="15" customHeight="1" x14ac:dyDescent="0.25">
      <c r="H25" s="13"/>
      <c r="I25" s="14"/>
      <c r="U25" s="13"/>
      <c r="V25" s="13"/>
      <c r="W25" s="14"/>
      <c r="X25" s="13"/>
    </row>
    <row r="26" spans="1:24" ht="15" customHeight="1" x14ac:dyDescent="0.25">
      <c r="H26" s="13"/>
      <c r="I26" s="14"/>
      <c r="U26" s="13"/>
      <c r="V26" s="13"/>
      <c r="W26" s="14"/>
      <c r="X26" s="13"/>
    </row>
    <row r="27" spans="1:24" ht="15" customHeight="1" x14ac:dyDescent="0.25">
      <c r="H27" s="13"/>
      <c r="I27" s="14"/>
      <c r="U27" s="13"/>
      <c r="V27" s="13"/>
      <c r="W27" s="14"/>
      <c r="X27" s="13"/>
    </row>
    <row r="28" spans="1:24" ht="15" customHeight="1" x14ac:dyDescent="0.25">
      <c r="H28" s="13"/>
      <c r="I28" s="14"/>
      <c r="U28" s="13"/>
      <c r="V28" s="13"/>
      <c r="W28" s="14"/>
      <c r="X28" s="13"/>
    </row>
    <row r="29" spans="1:24" x14ac:dyDescent="0.25">
      <c r="H29" s="13"/>
      <c r="I29" s="14"/>
      <c r="U29" s="13"/>
      <c r="V29" s="13"/>
      <c r="W29" s="14"/>
      <c r="X29" s="13"/>
    </row>
    <row r="30" spans="1:24" x14ac:dyDescent="0.25">
      <c r="H30" s="13"/>
      <c r="I30" s="14"/>
      <c r="U30" s="13"/>
      <c r="V30" s="13"/>
      <c r="W30" s="14"/>
      <c r="X30" s="13"/>
    </row>
    <row r="31" spans="1:24" x14ac:dyDescent="0.25">
      <c r="H31" s="13"/>
      <c r="I31" s="14"/>
      <c r="U31" s="13"/>
      <c r="V31" s="13"/>
      <c r="W31" s="14"/>
      <c r="X31" s="13"/>
    </row>
    <row r="32" spans="1:24" x14ac:dyDescent="0.25">
      <c r="H32" s="13"/>
      <c r="I32" s="14"/>
      <c r="U32" s="13"/>
      <c r="V32" s="13"/>
      <c r="W32" s="14"/>
      <c r="X32" s="13"/>
    </row>
    <row r="33" spans="1:24" x14ac:dyDescent="0.25">
      <c r="H33" s="13"/>
      <c r="I33" s="14"/>
      <c r="U33" s="13"/>
      <c r="V33" s="13"/>
      <c r="W33" s="14"/>
      <c r="X33" s="13"/>
    </row>
    <row r="34" spans="1:24" x14ac:dyDescent="0.25">
      <c r="H34" s="13"/>
      <c r="I34" s="14"/>
      <c r="U34" s="13"/>
      <c r="V34" s="13"/>
      <c r="W34" s="14"/>
      <c r="X34" s="13"/>
    </row>
    <row r="35" spans="1:24" x14ac:dyDescent="0.25">
      <c r="H35" s="13"/>
      <c r="I35" s="14"/>
      <c r="U35" s="13"/>
      <c r="V35" s="13"/>
      <c r="W35" s="14"/>
      <c r="X35" s="13"/>
    </row>
    <row r="36" spans="1:24" x14ac:dyDescent="0.25">
      <c r="H36" s="13"/>
      <c r="I36" s="14"/>
      <c r="U36" s="13"/>
      <c r="V36" s="13"/>
      <c r="W36" s="14"/>
      <c r="X36" s="13"/>
    </row>
    <row r="37" spans="1:24" x14ac:dyDescent="0.25">
      <c r="H37" s="13"/>
      <c r="I37" s="14"/>
      <c r="U37" s="13"/>
      <c r="V37" s="13"/>
      <c r="W37" s="14"/>
      <c r="X37" s="13"/>
    </row>
    <row r="38" spans="1:24" x14ac:dyDescent="0.25">
      <c r="H38" s="13"/>
      <c r="I38" s="14"/>
      <c r="U38" s="13"/>
      <c r="V38" s="13"/>
      <c r="W38" s="14"/>
      <c r="X38" s="13"/>
    </row>
    <row r="39" spans="1:24" x14ac:dyDescent="0.25">
      <c r="A39" s="13"/>
      <c r="B39" s="13"/>
      <c r="H39" s="13"/>
      <c r="I39" s="14"/>
      <c r="U39" s="13"/>
      <c r="V39" s="13"/>
      <c r="W39" s="14"/>
      <c r="X39" s="13"/>
    </row>
    <row r="40" spans="1:24" x14ac:dyDescent="0.25">
      <c r="I40" s="14"/>
      <c r="U40" s="13"/>
      <c r="V40" s="13"/>
      <c r="W40" s="14"/>
      <c r="X40" s="13"/>
    </row>
    <row r="41" spans="1:24" x14ac:dyDescent="0.25">
      <c r="I41" s="14"/>
      <c r="U41" s="13"/>
      <c r="V41" s="13"/>
      <c r="W41" s="14"/>
      <c r="X41" s="13"/>
    </row>
    <row r="42" spans="1:24" x14ac:dyDescent="0.25">
      <c r="I42" s="14"/>
      <c r="U42" s="13"/>
      <c r="V42" s="13"/>
      <c r="W42" s="14"/>
      <c r="X42" s="13"/>
    </row>
    <row r="43" spans="1:24" x14ac:dyDescent="0.25">
      <c r="I43" s="14"/>
      <c r="U43" s="13"/>
      <c r="V43" s="13"/>
      <c r="W43" s="14"/>
      <c r="X43" s="13"/>
    </row>
    <row r="44" spans="1:24" x14ac:dyDescent="0.25">
      <c r="I44" s="14"/>
      <c r="U44" s="13"/>
      <c r="V44" s="13"/>
      <c r="W44" s="14"/>
      <c r="X44" s="13"/>
    </row>
    <row r="45" spans="1:24" x14ac:dyDescent="0.25">
      <c r="I45" s="14"/>
      <c r="U45" s="13"/>
      <c r="V45" s="13"/>
      <c r="W45" s="14"/>
      <c r="X45" s="13"/>
    </row>
    <row r="46" spans="1:24" x14ac:dyDescent="0.25">
      <c r="I46" s="14"/>
      <c r="U46" s="13"/>
      <c r="V46" s="13"/>
      <c r="W46" s="14"/>
      <c r="X46" s="13"/>
    </row>
    <row r="47" spans="1:24" x14ac:dyDescent="0.25">
      <c r="I47" s="14"/>
      <c r="U47" s="13"/>
      <c r="V47" s="13"/>
      <c r="W47" s="14"/>
      <c r="X47" s="13"/>
    </row>
    <row r="48" spans="1:24" x14ac:dyDescent="0.25">
      <c r="I48" s="14"/>
      <c r="U48" s="13"/>
      <c r="V48" s="13"/>
      <c r="W48" s="14"/>
      <c r="X48" s="13"/>
    </row>
    <row r="49" spans="1:24" x14ac:dyDescent="0.25">
      <c r="I49" s="14"/>
      <c r="U49" s="13"/>
      <c r="V49" s="13"/>
      <c r="W49" s="14"/>
      <c r="X49" s="13"/>
    </row>
    <row r="50" spans="1:24" x14ac:dyDescent="0.25">
      <c r="A50" s="19"/>
      <c r="B50" s="19"/>
      <c r="C50" s="19"/>
      <c r="D50" s="19"/>
      <c r="E50" s="19"/>
      <c r="F50" s="19"/>
      <c r="G50" s="19"/>
      <c r="H50" s="19"/>
      <c r="I50" s="19"/>
      <c r="U50" s="19"/>
      <c r="V50" s="19"/>
      <c r="W50" s="19"/>
    </row>
    <row r="51" spans="1:24" x14ac:dyDescent="0.25">
      <c r="C51" s="13"/>
      <c r="D51" s="13"/>
      <c r="E51" s="13"/>
      <c r="F51" s="13"/>
      <c r="G51" s="13"/>
      <c r="H51" s="13"/>
      <c r="I51" s="14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U53" s="13"/>
      <c r="V53" s="13"/>
      <c r="W53" s="14"/>
    </row>
    <row r="54" spans="1:24" x14ac:dyDescent="0.25">
      <c r="I54" s="14"/>
      <c r="U54" s="13"/>
      <c r="V54" s="13"/>
      <c r="W54" s="14"/>
    </row>
    <row r="55" spans="1:24" x14ac:dyDescent="0.25">
      <c r="I55" s="14"/>
      <c r="U55" s="13"/>
      <c r="V55" s="13"/>
      <c r="W55" s="14"/>
    </row>
    <row r="56" spans="1:24" x14ac:dyDescent="0.25">
      <c r="I56" s="14"/>
      <c r="U56" s="13"/>
      <c r="V56" s="13"/>
      <c r="W56" s="14"/>
    </row>
    <row r="57" spans="1:24" x14ac:dyDescent="0.25">
      <c r="I57" s="14"/>
      <c r="U57" s="13"/>
      <c r="V57" s="13"/>
      <c r="W57" s="14"/>
    </row>
    <row r="58" spans="1:24" x14ac:dyDescent="0.25">
      <c r="I58" s="14"/>
      <c r="U58" s="13"/>
      <c r="V58" s="13"/>
      <c r="W58" s="14"/>
    </row>
    <row r="59" spans="1:24" x14ac:dyDescent="0.25">
      <c r="I59" s="14"/>
      <c r="U59" s="13"/>
      <c r="V59" s="13"/>
      <c r="W59" s="14"/>
    </row>
    <row r="60" spans="1:24" x14ac:dyDescent="0.25">
      <c r="I60" s="14"/>
      <c r="U60" s="13"/>
      <c r="V60" s="13"/>
      <c r="W60" s="14"/>
    </row>
    <row r="61" spans="1:24" x14ac:dyDescent="0.25">
      <c r="I61" s="14"/>
      <c r="U61" s="13"/>
      <c r="V61" s="13"/>
      <c r="W61" s="14"/>
    </row>
    <row r="62" spans="1:24" x14ac:dyDescent="0.25">
      <c r="I62" s="14"/>
      <c r="U62" s="13"/>
      <c r="V62" s="13"/>
      <c r="W62" s="14"/>
    </row>
    <row r="63" spans="1:24" x14ac:dyDescent="0.25">
      <c r="I63" s="14"/>
      <c r="U63" s="13"/>
      <c r="V63" s="13"/>
      <c r="W63" s="14"/>
    </row>
    <row r="64" spans="1:24" x14ac:dyDescent="0.25">
      <c r="I64" s="14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I100" s="14"/>
      <c r="W100" s="14"/>
    </row>
    <row r="101" spans="1:23" x14ac:dyDescent="0.25">
      <c r="I101" s="14"/>
      <c r="W101" s="14"/>
    </row>
    <row r="102" spans="1:23" x14ac:dyDescent="0.25">
      <c r="I102" s="14"/>
      <c r="W102" s="14"/>
    </row>
    <row r="103" spans="1:23" x14ac:dyDescent="0.25">
      <c r="I103" s="14"/>
      <c r="W103" s="14"/>
    </row>
    <row r="104" spans="1:23" x14ac:dyDescent="0.25">
      <c r="I104" s="14"/>
      <c r="W104" s="14"/>
    </row>
    <row r="105" spans="1:23" x14ac:dyDescent="0.25">
      <c r="I105" s="14"/>
      <c r="W105" s="14"/>
    </row>
    <row r="106" spans="1:23" x14ac:dyDescent="0.25">
      <c r="I106" s="14"/>
      <c r="W106" s="14"/>
    </row>
    <row r="107" spans="1:23" x14ac:dyDescent="0.25">
      <c r="I107" s="14"/>
      <c r="W107" s="14"/>
    </row>
    <row r="108" spans="1:23" x14ac:dyDescent="0.25">
      <c r="I108" s="14"/>
      <c r="W108" s="14"/>
    </row>
    <row r="109" spans="1:23" x14ac:dyDescent="0.25">
      <c r="I109" s="14"/>
      <c r="W109" s="14"/>
    </row>
    <row r="110" spans="1:23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U110" s="19"/>
      <c r="V110" s="19"/>
      <c r="W110" s="19"/>
    </row>
    <row r="111" spans="1:23" x14ac:dyDescent="0.25">
      <c r="I111" s="14"/>
      <c r="W111" s="14"/>
    </row>
    <row r="112" spans="1:23" x14ac:dyDescent="0.25">
      <c r="I112" s="14"/>
      <c r="W112" s="14"/>
    </row>
    <row r="113" spans="9:23" x14ac:dyDescent="0.25">
      <c r="I113" s="14"/>
      <c r="W113" s="14"/>
    </row>
    <row r="114" spans="9:23" x14ac:dyDescent="0.25">
      <c r="I114" s="14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</sheetData>
  <mergeCells count="1">
    <mergeCell ref="G1:H1"/>
  </mergeCells>
  <hyperlinks>
    <hyperlink ref="G1" location="TOC!A1" display="Return to TOC" xr:uid="{0B266E58-EF44-456B-9C5E-A5526CC003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401E-0822-48CA-9D98-EC7AFC2DAD55}">
  <sheetPr codeName="Sheet33"/>
  <dimension ref="A1:AB12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1.42578125" customWidth="1"/>
    <col min="4" max="4" width="10.28515625" customWidth="1"/>
    <col min="5" max="5" width="10.7109375" customWidth="1"/>
    <col min="6" max="6" width="15" bestFit="1" customWidth="1"/>
    <col min="7" max="7" width="9.42578125" customWidth="1"/>
    <col min="8" max="8" width="9.85546875" bestFit="1" customWidth="1"/>
    <col min="9" max="9" width="9.28515625" bestFit="1" customWidth="1"/>
    <col min="10" max="10" width="9.140625" customWidth="1"/>
    <col min="11" max="11" width="15" bestFit="1" customWidth="1"/>
    <col min="12" max="13" width="2.7109375" customWidth="1"/>
    <col min="14" max="27" width="9.28515625" customWidth="1"/>
  </cols>
  <sheetData>
    <row r="1" spans="1:28" x14ac:dyDescent="0.25">
      <c r="A1" s="20" t="s">
        <v>135</v>
      </c>
      <c r="B1" s="21"/>
      <c r="C1" s="21" t="s">
        <v>130</v>
      </c>
      <c r="D1" s="22"/>
      <c r="E1" s="21"/>
      <c r="F1" s="21"/>
      <c r="G1" s="21"/>
      <c r="H1" s="21"/>
      <c r="I1" s="21"/>
      <c r="J1" s="21"/>
      <c r="K1" s="317" t="s">
        <v>169</v>
      </c>
      <c r="L1" s="318"/>
      <c r="M1" s="10"/>
    </row>
    <row r="2" spans="1:28" x14ac:dyDescent="0.25">
      <c r="A2" s="23" t="s">
        <v>136</v>
      </c>
      <c r="B2" s="24"/>
      <c r="C2" s="24" t="s">
        <v>631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28" x14ac:dyDescent="0.25">
      <c r="A3" s="23" t="s">
        <v>138</v>
      </c>
      <c r="B3" s="24"/>
      <c r="C3" s="24" t="s">
        <v>620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28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14"/>
      <c r="AB4" s="13"/>
    </row>
    <row r="5" spans="1:28" ht="15" customHeight="1" x14ac:dyDescent="0.25">
      <c r="A5" s="29" t="s">
        <v>139</v>
      </c>
      <c r="B5" s="24"/>
      <c r="C5" s="24" t="s">
        <v>632</v>
      </c>
      <c r="D5" s="24"/>
      <c r="E5" s="24"/>
      <c r="F5" s="24"/>
      <c r="G5" s="24"/>
      <c r="H5" s="24"/>
      <c r="I5" s="24"/>
      <c r="J5" s="24"/>
      <c r="K5" s="27"/>
      <c r="L5" s="28"/>
      <c r="M5" s="14"/>
      <c r="AB5" s="13"/>
    </row>
    <row r="6" spans="1:28" x14ac:dyDescent="0.25">
      <c r="A6" s="33"/>
      <c r="B6" s="24"/>
      <c r="C6" s="24" t="s">
        <v>633</v>
      </c>
      <c r="D6" s="24"/>
      <c r="E6" s="24"/>
      <c r="F6" s="24"/>
      <c r="G6" s="24"/>
      <c r="H6" s="24"/>
      <c r="I6" s="24"/>
      <c r="J6" s="24"/>
      <c r="K6" s="27"/>
      <c r="L6" s="28"/>
      <c r="M6" s="14"/>
      <c r="AB6" s="13"/>
    </row>
    <row r="7" spans="1:28" ht="15" customHeight="1" x14ac:dyDescent="0.25">
      <c r="A7" s="33"/>
      <c r="B7" s="24"/>
      <c r="C7" s="24" t="s">
        <v>634</v>
      </c>
      <c r="D7" s="24"/>
      <c r="E7" s="24"/>
      <c r="F7" s="24"/>
      <c r="G7" s="24"/>
      <c r="H7" s="24"/>
      <c r="I7" s="24"/>
      <c r="J7" s="24"/>
      <c r="K7" s="27"/>
      <c r="L7" s="28"/>
      <c r="M7" s="14"/>
      <c r="AB7" s="13"/>
    </row>
    <row r="8" spans="1:28" ht="15" customHeight="1" x14ac:dyDescent="0.25">
      <c r="A8" s="29"/>
      <c r="B8" s="27"/>
      <c r="C8" s="24" t="s">
        <v>635</v>
      </c>
      <c r="D8" s="24"/>
      <c r="E8" s="24"/>
      <c r="F8" s="24"/>
      <c r="G8" s="24"/>
      <c r="H8" s="24"/>
      <c r="I8" s="24"/>
      <c r="J8" s="24"/>
      <c r="K8" s="27"/>
      <c r="L8" s="28"/>
      <c r="M8" s="14"/>
      <c r="AB8" s="13"/>
    </row>
    <row r="9" spans="1:28" x14ac:dyDescent="0.25">
      <c r="A9" s="29"/>
      <c r="B9" s="27"/>
      <c r="C9" s="24" t="s">
        <v>636</v>
      </c>
      <c r="D9" s="24"/>
      <c r="E9" s="24"/>
      <c r="F9" s="24"/>
      <c r="G9" s="24"/>
      <c r="H9" s="24"/>
      <c r="I9" s="24"/>
      <c r="J9" s="24"/>
      <c r="K9" s="27"/>
      <c r="L9" s="28"/>
      <c r="M9" s="14"/>
      <c r="AB9" s="13"/>
    </row>
    <row r="10" spans="1:28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7"/>
      <c r="L10" s="28"/>
      <c r="M10" s="14"/>
      <c r="AB10" s="13"/>
    </row>
    <row r="11" spans="1:28" x14ac:dyDescent="0.25">
      <c r="A11" s="26"/>
      <c r="B11" s="27"/>
      <c r="C11" s="47" t="s">
        <v>637</v>
      </c>
      <c r="D11" s="117"/>
      <c r="E11" s="117"/>
      <c r="F11" s="117"/>
      <c r="G11" s="117"/>
      <c r="H11" s="117"/>
      <c r="I11" s="48"/>
      <c r="J11" s="24"/>
      <c r="K11" s="27"/>
      <c r="L11" s="28"/>
      <c r="M11" s="14"/>
      <c r="AB11" s="13"/>
    </row>
    <row r="12" spans="1:28" x14ac:dyDescent="0.25">
      <c r="A12" s="26"/>
      <c r="B12" s="27"/>
      <c r="C12" s="249"/>
      <c r="D12" s="36" t="s">
        <v>613</v>
      </c>
      <c r="E12" s="96" t="s">
        <v>638</v>
      </c>
      <c r="F12" s="36" t="s">
        <v>639</v>
      </c>
      <c r="G12" s="96" t="s">
        <v>640</v>
      </c>
      <c r="H12" s="36" t="s">
        <v>641</v>
      </c>
      <c r="I12" s="61" t="s">
        <v>642</v>
      </c>
      <c r="J12" s="24"/>
      <c r="K12" s="27"/>
      <c r="L12" s="28"/>
      <c r="M12" s="14"/>
      <c r="AB12" s="13"/>
    </row>
    <row r="13" spans="1:28" x14ac:dyDescent="0.25">
      <c r="A13" s="26"/>
      <c r="B13" s="27"/>
      <c r="C13" s="239" t="s">
        <v>643</v>
      </c>
      <c r="D13" s="17">
        <v>6.0000000000000001E-3</v>
      </c>
      <c r="E13" s="86">
        <v>6.0000000000000001E-3</v>
      </c>
      <c r="F13" s="17">
        <v>8.5000000000000006E-2</v>
      </c>
      <c r="G13" s="86">
        <v>0.37</v>
      </c>
      <c r="H13" s="77">
        <v>1</v>
      </c>
      <c r="I13" s="153">
        <v>3.6</v>
      </c>
      <c r="J13" s="24"/>
      <c r="K13" s="27"/>
      <c r="L13" s="28"/>
      <c r="M13" s="14"/>
      <c r="AB13" s="13"/>
    </row>
    <row r="14" spans="1:28" x14ac:dyDescent="0.25">
      <c r="A14" s="26"/>
      <c r="B14" s="27"/>
      <c r="C14" s="239" t="s">
        <v>644</v>
      </c>
      <c r="D14" s="17">
        <v>80</v>
      </c>
      <c r="E14" s="86">
        <v>100</v>
      </c>
      <c r="F14" s="17">
        <v>30</v>
      </c>
      <c r="G14" s="86">
        <v>4</v>
      </c>
      <c r="H14" s="77">
        <v>1</v>
      </c>
      <c r="I14" s="153">
        <v>0.3</v>
      </c>
      <c r="J14" s="24"/>
      <c r="K14" s="27"/>
      <c r="L14" s="28"/>
      <c r="M14" s="14"/>
      <c r="AB14" s="13"/>
    </row>
    <row r="15" spans="1:28" x14ac:dyDescent="0.25">
      <c r="A15" s="33"/>
      <c r="B15" s="24"/>
      <c r="C15" s="238" t="s">
        <v>645</v>
      </c>
      <c r="D15" s="212">
        <v>0.27</v>
      </c>
      <c r="E15" s="244">
        <v>0.22</v>
      </c>
      <c r="F15" s="212">
        <v>0.56999999999999995</v>
      </c>
      <c r="G15" s="244">
        <v>1</v>
      </c>
      <c r="H15" s="212">
        <v>1</v>
      </c>
      <c r="I15" s="245">
        <v>1</v>
      </c>
      <c r="J15" s="24"/>
      <c r="K15" s="27"/>
      <c r="L15" s="28"/>
      <c r="M15" s="14"/>
      <c r="AB15" s="13"/>
    </row>
    <row r="16" spans="1:28" x14ac:dyDescent="0.25">
      <c r="A16" s="33"/>
      <c r="B16" s="24"/>
      <c r="C16" s="24"/>
      <c r="D16" s="24"/>
      <c r="E16" s="24"/>
      <c r="F16" s="24"/>
      <c r="G16" s="24"/>
      <c r="H16" s="24"/>
      <c r="I16" s="24"/>
      <c r="J16" s="24"/>
      <c r="K16" s="27"/>
      <c r="L16" s="28"/>
      <c r="M16" s="14"/>
      <c r="AB16" s="13"/>
    </row>
    <row r="17" spans="1:28" x14ac:dyDescent="0.25">
      <c r="A17" s="33"/>
      <c r="B17" s="24"/>
      <c r="C17" s="24" t="s">
        <v>646</v>
      </c>
      <c r="D17" s="86">
        <v>2.0000000000000001E-4</v>
      </c>
      <c r="E17" s="24"/>
      <c r="F17" s="24"/>
      <c r="G17" s="24"/>
      <c r="H17" s="24"/>
      <c r="I17" s="24"/>
      <c r="J17" s="24"/>
      <c r="K17" s="27"/>
      <c r="L17" s="28"/>
      <c r="M17" s="14"/>
      <c r="AB17" s="13"/>
    </row>
    <row r="18" spans="1:28" x14ac:dyDescent="0.25">
      <c r="A18" s="33"/>
      <c r="B18" s="24"/>
      <c r="C18" s="24" t="s">
        <v>647</v>
      </c>
      <c r="D18" s="200">
        <v>10000</v>
      </c>
      <c r="E18" s="24"/>
      <c r="F18" s="24"/>
      <c r="G18" s="24"/>
      <c r="H18" s="24"/>
      <c r="I18" s="24"/>
      <c r="J18" s="24"/>
      <c r="K18" s="27"/>
      <c r="L18" s="28"/>
      <c r="M18" s="14"/>
      <c r="AB18" s="13"/>
    </row>
    <row r="19" spans="1:28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7"/>
      <c r="L19" s="28"/>
      <c r="M19" s="14"/>
      <c r="AB19" s="13"/>
    </row>
    <row r="20" spans="1:28" x14ac:dyDescent="0.25">
      <c r="A20" s="33"/>
      <c r="B20" s="24"/>
      <c r="C20" s="47" t="s">
        <v>648</v>
      </c>
      <c r="D20" s="117"/>
      <c r="E20" s="117"/>
      <c r="F20" s="48"/>
      <c r="G20" s="24"/>
      <c r="H20" s="47" t="s">
        <v>649</v>
      </c>
      <c r="I20" s="117"/>
      <c r="J20" s="117"/>
      <c r="K20" s="250"/>
      <c r="L20" s="25"/>
      <c r="M20" s="14"/>
      <c r="AB20" s="13"/>
    </row>
    <row r="21" spans="1:28" x14ac:dyDescent="0.25">
      <c r="A21" s="33"/>
      <c r="B21" s="24"/>
      <c r="C21" s="249"/>
      <c r="D21" s="36" t="s">
        <v>237</v>
      </c>
      <c r="E21" s="36" t="s">
        <v>650</v>
      </c>
      <c r="F21" s="61" t="s">
        <v>651</v>
      </c>
      <c r="G21" s="24"/>
      <c r="H21" s="249"/>
      <c r="I21" s="36" t="s">
        <v>237</v>
      </c>
      <c r="J21" s="36" t="s">
        <v>650</v>
      </c>
      <c r="K21" s="251" t="s">
        <v>651</v>
      </c>
      <c r="L21" s="28"/>
      <c r="M21" s="14"/>
      <c r="AB21" s="13"/>
    </row>
    <row r="22" spans="1:28" x14ac:dyDescent="0.25">
      <c r="A22" s="33"/>
      <c r="B22" s="24"/>
      <c r="C22" s="50" t="s">
        <v>652</v>
      </c>
      <c r="D22" s="77">
        <v>0.75</v>
      </c>
      <c r="E22" s="77">
        <v>0.7</v>
      </c>
      <c r="F22" s="246">
        <v>0.9</v>
      </c>
      <c r="G22" s="24"/>
      <c r="H22" s="50" t="s">
        <v>652</v>
      </c>
      <c r="I22" s="77">
        <v>0.7</v>
      </c>
      <c r="J22" s="77">
        <v>0.75</v>
      </c>
      <c r="K22" s="246">
        <v>0.8</v>
      </c>
      <c r="L22" s="25"/>
      <c r="M22" s="14"/>
      <c r="AB22" s="13"/>
    </row>
    <row r="23" spans="1:28" ht="15" customHeight="1" x14ac:dyDescent="0.25">
      <c r="A23" s="33"/>
      <c r="B23" s="24"/>
      <c r="C23" s="50" t="s">
        <v>653</v>
      </c>
      <c r="D23" s="77">
        <v>0.9</v>
      </c>
      <c r="E23" s="77">
        <v>0.9</v>
      </c>
      <c r="F23" s="246">
        <v>0.95</v>
      </c>
      <c r="G23" s="24"/>
      <c r="H23" s="50" t="s">
        <v>653</v>
      </c>
      <c r="I23" s="77">
        <v>0.9</v>
      </c>
      <c r="J23" s="77">
        <v>0.9</v>
      </c>
      <c r="K23" s="246">
        <v>0.9</v>
      </c>
      <c r="L23" s="25"/>
      <c r="M23" s="14"/>
      <c r="AB23" s="13"/>
    </row>
    <row r="24" spans="1:28" ht="15" customHeight="1" x14ac:dyDescent="0.25">
      <c r="A24" s="33"/>
      <c r="B24" s="24"/>
      <c r="C24" s="50" t="s">
        <v>654</v>
      </c>
      <c r="D24" s="77">
        <v>1</v>
      </c>
      <c r="E24" s="77">
        <v>1</v>
      </c>
      <c r="F24" s="246">
        <v>1</v>
      </c>
      <c r="G24" s="24"/>
      <c r="H24" s="50" t="s">
        <v>654</v>
      </c>
      <c r="I24" s="77">
        <v>1</v>
      </c>
      <c r="J24" s="77">
        <v>1</v>
      </c>
      <c r="K24" s="246">
        <v>1</v>
      </c>
      <c r="L24" s="25"/>
      <c r="M24" s="14"/>
      <c r="AB24" s="13"/>
    </row>
    <row r="25" spans="1:28" ht="15" customHeight="1" x14ac:dyDescent="0.25">
      <c r="A25" s="33"/>
      <c r="B25" s="24"/>
      <c r="C25" s="50" t="s">
        <v>655</v>
      </c>
      <c r="D25" s="77">
        <v>1.1000000000000001</v>
      </c>
      <c r="E25" s="77">
        <v>1.1000000000000001</v>
      </c>
      <c r="F25" s="246">
        <v>1.05</v>
      </c>
      <c r="G25" s="24"/>
      <c r="H25" s="50" t="s">
        <v>655</v>
      </c>
      <c r="I25" s="77">
        <v>1.1499999999999999</v>
      </c>
      <c r="J25" s="77">
        <v>1.2</v>
      </c>
      <c r="K25" s="246">
        <v>1.1000000000000001</v>
      </c>
      <c r="L25" s="25"/>
      <c r="M25" s="14"/>
      <c r="AB25" s="13"/>
    </row>
    <row r="26" spans="1:28" ht="15" customHeight="1" x14ac:dyDescent="0.25">
      <c r="A26" s="33"/>
      <c r="B26" s="24"/>
      <c r="C26" s="50" t="s">
        <v>656</v>
      </c>
      <c r="D26" s="77">
        <v>1.25</v>
      </c>
      <c r="E26" s="77">
        <v>1.3</v>
      </c>
      <c r="F26" s="246">
        <v>1.1000000000000001</v>
      </c>
      <c r="G26" s="24"/>
      <c r="H26" s="50" t="s">
        <v>656</v>
      </c>
      <c r="I26" s="77">
        <v>1.2</v>
      </c>
      <c r="J26" s="77">
        <v>1.25</v>
      </c>
      <c r="K26" s="246">
        <v>1.2</v>
      </c>
      <c r="L26" s="25"/>
      <c r="M26" s="14"/>
      <c r="AB26" s="13"/>
    </row>
    <row r="27" spans="1:28" ht="15" customHeight="1" x14ac:dyDescent="0.25">
      <c r="A27" s="33"/>
      <c r="B27" s="24"/>
      <c r="C27" s="149" t="s">
        <v>657</v>
      </c>
      <c r="D27" s="247">
        <v>1</v>
      </c>
      <c r="E27" s="247">
        <v>1</v>
      </c>
      <c r="F27" s="248">
        <v>1</v>
      </c>
      <c r="G27" s="24"/>
      <c r="H27" s="149" t="s">
        <v>657</v>
      </c>
      <c r="I27" s="247">
        <v>1</v>
      </c>
      <c r="J27" s="247">
        <v>1</v>
      </c>
      <c r="K27" s="248">
        <v>1</v>
      </c>
      <c r="L27" s="25"/>
      <c r="M27" s="14"/>
      <c r="AB27" s="13"/>
    </row>
    <row r="28" spans="1:28" ht="15" customHeight="1" x14ac:dyDescent="0.25">
      <c r="A28" s="33"/>
      <c r="B28" s="24"/>
      <c r="C28" s="24"/>
      <c r="D28" s="24"/>
      <c r="E28" s="24"/>
      <c r="F28" s="24"/>
      <c r="G28" s="24"/>
      <c r="H28" s="24"/>
      <c r="I28" s="24"/>
      <c r="J28" s="24"/>
      <c r="K28" s="27"/>
      <c r="L28" s="28"/>
      <c r="M28" s="14"/>
      <c r="AB28" s="13"/>
    </row>
    <row r="29" spans="1:28" x14ac:dyDescent="0.25">
      <c r="A29" s="33"/>
      <c r="B29" s="24"/>
      <c r="C29" s="57" t="s">
        <v>658</v>
      </c>
      <c r="D29" s="24"/>
      <c r="E29" s="24"/>
      <c r="F29" s="24"/>
      <c r="G29" s="24"/>
      <c r="H29" s="24"/>
      <c r="I29" s="24"/>
      <c r="J29" s="24"/>
      <c r="K29" s="27"/>
      <c r="L29" s="28"/>
      <c r="M29" s="14"/>
      <c r="AB29" s="13"/>
    </row>
    <row r="30" spans="1:28" x14ac:dyDescent="0.25">
      <c r="A30" s="33"/>
      <c r="B30" s="24"/>
      <c r="C30" s="57" t="s">
        <v>659</v>
      </c>
      <c r="D30" s="24"/>
      <c r="E30" s="24"/>
      <c r="F30" s="24"/>
      <c r="G30" s="24"/>
      <c r="H30" s="24"/>
      <c r="I30" s="24"/>
      <c r="J30" s="24"/>
      <c r="K30" s="27"/>
      <c r="L30" s="28"/>
      <c r="M30" s="14"/>
      <c r="AB30" s="13"/>
    </row>
    <row r="31" spans="1:28" x14ac:dyDescent="0.25">
      <c r="A31" s="33"/>
      <c r="B31" s="24"/>
      <c r="C31" s="57" t="s">
        <v>660</v>
      </c>
      <c r="D31" s="24"/>
      <c r="E31" s="24"/>
      <c r="F31" s="24"/>
      <c r="G31" s="24"/>
      <c r="H31" s="24"/>
      <c r="I31" s="24"/>
      <c r="J31" s="24"/>
      <c r="K31" s="27"/>
      <c r="L31" s="28"/>
      <c r="M31" s="14"/>
      <c r="AB31" s="13"/>
    </row>
    <row r="32" spans="1:28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4"/>
      <c r="K32" s="27"/>
      <c r="L32" s="28"/>
      <c r="M32" s="14"/>
      <c r="AB32" s="13"/>
    </row>
    <row r="33" spans="1:28" x14ac:dyDescent="0.25">
      <c r="A33" s="33"/>
      <c r="B33" s="24"/>
      <c r="C33" s="24"/>
      <c r="D33" s="24"/>
      <c r="E33" s="24"/>
      <c r="F33" s="24"/>
      <c r="G33" s="24"/>
      <c r="H33" s="24"/>
      <c r="I33" s="24"/>
      <c r="J33" s="24"/>
      <c r="K33" s="27"/>
      <c r="L33" s="28"/>
      <c r="M33" s="14"/>
      <c r="AB33" s="13"/>
    </row>
    <row r="34" spans="1:28" x14ac:dyDescent="0.25">
      <c r="A34" s="23" t="s">
        <v>159</v>
      </c>
      <c r="B34" s="24" t="s">
        <v>160</v>
      </c>
      <c r="C34" s="57" t="s">
        <v>661</v>
      </c>
      <c r="D34" s="24"/>
      <c r="E34" s="24"/>
      <c r="F34" s="24"/>
      <c r="G34" s="24"/>
      <c r="H34" s="24"/>
      <c r="I34" s="24"/>
      <c r="J34" s="24"/>
      <c r="K34" s="27"/>
      <c r="L34" s="28"/>
      <c r="M34" s="14"/>
      <c r="AB34" s="13"/>
    </row>
    <row r="35" spans="1:28" x14ac:dyDescent="0.25">
      <c r="A35" s="33"/>
      <c r="B35" s="24"/>
      <c r="C35" s="24"/>
      <c r="D35" s="24"/>
      <c r="E35" s="24"/>
      <c r="F35" s="24"/>
      <c r="G35" s="24"/>
      <c r="H35" s="24"/>
      <c r="I35" s="24"/>
      <c r="J35" s="24"/>
      <c r="K35" s="27"/>
      <c r="L35" s="28"/>
      <c r="M35" s="14"/>
      <c r="AB35" s="13"/>
    </row>
    <row r="36" spans="1:28" x14ac:dyDescent="0.25">
      <c r="A36" s="33"/>
      <c r="B36" s="24" t="s">
        <v>164</v>
      </c>
      <c r="C36" s="24" t="s">
        <v>662</v>
      </c>
      <c r="D36" s="24"/>
      <c r="E36" s="24"/>
      <c r="F36" s="24"/>
      <c r="G36" s="24"/>
      <c r="H36" s="24"/>
      <c r="I36" s="24"/>
      <c r="J36" s="24"/>
      <c r="K36" s="27"/>
      <c r="L36" s="28"/>
      <c r="M36" s="14"/>
      <c r="AB36" s="13"/>
    </row>
    <row r="37" spans="1:28" ht="15.75" thickBo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91"/>
      <c r="L37" s="58"/>
      <c r="M37" s="14"/>
      <c r="AB37" s="13"/>
    </row>
    <row r="38" spans="1:28" x14ac:dyDescent="0.25">
      <c r="K38" s="13"/>
      <c r="L38" s="13"/>
      <c r="M38" s="14"/>
      <c r="AB38" s="13"/>
    </row>
    <row r="39" spans="1:28" x14ac:dyDescent="0.25">
      <c r="A39" s="13"/>
      <c r="B39" s="13"/>
      <c r="K39" s="13"/>
      <c r="L39" s="13"/>
      <c r="M39" s="14"/>
      <c r="AB39" s="13"/>
    </row>
    <row r="40" spans="1:28" x14ac:dyDescent="0.25">
      <c r="M40" s="14"/>
      <c r="AB40" s="13"/>
    </row>
    <row r="41" spans="1:28" x14ac:dyDescent="0.25">
      <c r="M41" s="14"/>
      <c r="AB41" s="13"/>
    </row>
    <row r="42" spans="1:28" x14ac:dyDescent="0.25">
      <c r="M42" s="14"/>
      <c r="AB42" s="13"/>
    </row>
    <row r="43" spans="1:28" x14ac:dyDescent="0.25">
      <c r="M43" s="14"/>
      <c r="AB43" s="13"/>
    </row>
    <row r="44" spans="1:28" x14ac:dyDescent="0.25">
      <c r="M44" s="14"/>
      <c r="AB44" s="13"/>
    </row>
    <row r="45" spans="1:28" x14ac:dyDescent="0.25">
      <c r="M45" s="14"/>
      <c r="AB45" s="13"/>
    </row>
    <row r="46" spans="1:28" x14ac:dyDescent="0.25">
      <c r="M46" s="14"/>
      <c r="AB46" s="13"/>
    </row>
    <row r="47" spans="1:28" x14ac:dyDescent="0.25">
      <c r="M47" s="14"/>
      <c r="AB47" s="13"/>
    </row>
    <row r="48" spans="1:28" x14ac:dyDescent="0.25">
      <c r="M48" s="14"/>
      <c r="AB48" s="13"/>
    </row>
    <row r="49" spans="1:28" x14ac:dyDescent="0.25">
      <c r="M49" s="14"/>
      <c r="AB49" s="13"/>
    </row>
    <row r="50" spans="1:28" x14ac:dyDescent="0.25">
      <c r="M50" s="14"/>
      <c r="AB50" s="13"/>
    </row>
    <row r="51" spans="1:28" x14ac:dyDescent="0.25">
      <c r="M51" s="14"/>
    </row>
    <row r="52" spans="1:28" x14ac:dyDescent="0.25">
      <c r="M52" s="14"/>
    </row>
    <row r="53" spans="1:28" x14ac:dyDescent="0.25">
      <c r="M53" s="14"/>
    </row>
    <row r="54" spans="1:28" x14ac:dyDescent="0.25">
      <c r="M54" s="14"/>
    </row>
    <row r="55" spans="1:28" x14ac:dyDescent="0.25">
      <c r="M55" s="14"/>
    </row>
    <row r="56" spans="1:28" x14ac:dyDescent="0.25">
      <c r="M56" s="14"/>
    </row>
    <row r="57" spans="1:28" x14ac:dyDescent="0.25">
      <c r="M57" s="14"/>
    </row>
    <row r="58" spans="1:28" x14ac:dyDescent="0.25">
      <c r="M58" s="14"/>
    </row>
    <row r="59" spans="1:28" x14ac:dyDescent="0.25">
      <c r="M59" s="14"/>
    </row>
    <row r="60" spans="1:28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28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</row>
    <row r="62" spans="1:28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</row>
    <row r="63" spans="1:28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</row>
    <row r="64" spans="1:28" x14ac:dyDescent="0.25">
      <c r="M64" s="14"/>
    </row>
    <row r="65" spans="13:13" x14ac:dyDescent="0.25">
      <c r="M65" s="14"/>
    </row>
    <row r="66" spans="13:13" x14ac:dyDescent="0.25">
      <c r="M66" s="14"/>
    </row>
    <row r="67" spans="13:13" x14ac:dyDescent="0.25">
      <c r="M67" s="14"/>
    </row>
    <row r="68" spans="13:13" x14ac:dyDescent="0.25">
      <c r="M68" s="14"/>
    </row>
    <row r="69" spans="13:13" x14ac:dyDescent="0.25">
      <c r="M69" s="14"/>
    </row>
    <row r="70" spans="13:13" x14ac:dyDescent="0.25">
      <c r="M70" s="14"/>
    </row>
    <row r="71" spans="13:13" x14ac:dyDescent="0.25">
      <c r="M71" s="14"/>
    </row>
    <row r="72" spans="13:13" x14ac:dyDescent="0.25">
      <c r="M72" s="14"/>
    </row>
    <row r="73" spans="13:13" x14ac:dyDescent="0.25">
      <c r="M73" s="14"/>
    </row>
    <row r="74" spans="13:13" x14ac:dyDescent="0.25">
      <c r="M74" s="14"/>
    </row>
    <row r="75" spans="13:13" x14ac:dyDescent="0.25">
      <c r="M75" s="14"/>
    </row>
    <row r="76" spans="13:13" x14ac:dyDescent="0.25">
      <c r="M76" s="14"/>
    </row>
    <row r="77" spans="13:13" x14ac:dyDescent="0.25">
      <c r="M77" s="14"/>
    </row>
    <row r="78" spans="13:13" x14ac:dyDescent="0.25">
      <c r="M78" s="14"/>
    </row>
    <row r="79" spans="13:13" x14ac:dyDescent="0.25">
      <c r="M79" s="14"/>
    </row>
    <row r="80" spans="13:13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:13" x14ac:dyDescent="0.25">
      <c r="M113" s="14"/>
    </row>
    <row r="114" spans="1:13" x14ac:dyDescent="0.25">
      <c r="M114" s="14"/>
    </row>
    <row r="115" spans="1:13" x14ac:dyDescent="0.25">
      <c r="M115" s="14"/>
    </row>
    <row r="116" spans="1:13" x14ac:dyDescent="0.25">
      <c r="M116" s="14"/>
    </row>
    <row r="117" spans="1:13" x14ac:dyDescent="0.25">
      <c r="M117" s="14"/>
    </row>
    <row r="118" spans="1:13" x14ac:dyDescent="0.25">
      <c r="M118" s="14"/>
    </row>
    <row r="119" spans="1:13" x14ac:dyDescent="0.25">
      <c r="M119" s="14"/>
    </row>
    <row r="120" spans="1:13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x14ac:dyDescent="0.25">
      <c r="M121" s="14"/>
    </row>
    <row r="122" spans="1:13" x14ac:dyDescent="0.25">
      <c r="M122" s="14"/>
    </row>
    <row r="123" spans="1:13" x14ac:dyDescent="0.25">
      <c r="M123" s="14"/>
    </row>
    <row r="124" spans="1:13" x14ac:dyDescent="0.25">
      <c r="M124" s="14"/>
    </row>
    <row r="125" spans="1:13" x14ac:dyDescent="0.25">
      <c r="M125" s="14"/>
    </row>
    <row r="126" spans="1:13" x14ac:dyDescent="0.25">
      <c r="M126" s="14"/>
    </row>
    <row r="127" spans="1:13" x14ac:dyDescent="0.25">
      <c r="M127" s="14"/>
    </row>
    <row r="128" spans="1:13" x14ac:dyDescent="0.25">
      <c r="M128" s="14"/>
    </row>
  </sheetData>
  <mergeCells count="1">
    <mergeCell ref="K1:L1"/>
  </mergeCells>
  <hyperlinks>
    <hyperlink ref="K1" location="TOC!A1" display="Return to TOC" xr:uid="{D2F99A28-F08A-49A9-8AD7-AF621D9D26D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AB19-0110-4F25-AECF-13D404610E3A}">
  <sheetPr codeName="Sheet77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0.140625" customWidth="1"/>
    <col min="5" max="5" width="17.7109375" customWidth="1"/>
    <col min="6" max="6" width="12.28515625" customWidth="1"/>
    <col min="7" max="7" width="12.5703125" bestFit="1" customWidth="1"/>
    <col min="9" max="10" width="9.140625" customWidth="1"/>
    <col min="11" max="11" width="14.42578125" customWidth="1"/>
    <col min="12" max="12" width="2.7109375" customWidth="1"/>
    <col min="13" max="14" width="9.28515625" customWidth="1"/>
    <col min="15" max="15" width="10.140625" customWidth="1"/>
    <col min="16" max="16" width="9.28515625" customWidth="1"/>
    <col min="17" max="17" width="10.7109375" customWidth="1"/>
    <col min="18" max="18" width="8.140625" customWidth="1"/>
    <col min="19" max="19" width="9.28515625" customWidth="1"/>
    <col min="20" max="21" width="9.140625" customWidth="1"/>
    <col min="23" max="23" width="9.140625" customWidth="1"/>
    <col min="25" max="25" width="13" customWidth="1"/>
  </cols>
  <sheetData>
    <row r="1" spans="1:27" x14ac:dyDescent="0.25">
      <c r="A1" s="20" t="s">
        <v>135</v>
      </c>
      <c r="B1" s="21"/>
      <c r="C1" s="21" t="s">
        <v>27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27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138</v>
      </c>
      <c r="B3" s="24"/>
      <c r="C3" s="24" t="s">
        <v>190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139</v>
      </c>
      <c r="B5" s="24"/>
      <c r="C5" s="24" t="s">
        <v>191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/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36" t="s">
        <v>192</v>
      </c>
      <c r="D7" s="61" t="s">
        <v>193</v>
      </c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62">
        <v>500</v>
      </c>
      <c r="D8" s="59">
        <v>1</v>
      </c>
      <c r="E8" s="32" t="s">
        <v>194</v>
      </c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29"/>
      <c r="B9" s="27"/>
      <c r="C9" s="62">
        <v>1000</v>
      </c>
      <c r="D9" s="59">
        <v>0.9</v>
      </c>
      <c r="E9" s="24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63">
        <v>1500</v>
      </c>
      <c r="D10" s="60">
        <v>0.83</v>
      </c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26"/>
      <c r="B11" s="27"/>
      <c r="C11" s="24"/>
      <c r="D11" s="24"/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24" t="s">
        <v>195</v>
      </c>
      <c r="D12" s="24"/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3" t="s">
        <v>159</v>
      </c>
      <c r="B14" s="27" t="s">
        <v>160</v>
      </c>
      <c r="C14" s="24" t="s">
        <v>196</v>
      </c>
      <c r="D14" s="24"/>
      <c r="E14" s="24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 t="s">
        <v>164</v>
      </c>
      <c r="C16" s="24" t="s">
        <v>197</v>
      </c>
      <c r="D16" s="24"/>
      <c r="E16" s="24"/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24" t="s">
        <v>198</v>
      </c>
      <c r="D17" s="24"/>
      <c r="E17" s="24"/>
      <c r="F17" s="24"/>
      <c r="G17" s="24"/>
      <c r="H17" s="24"/>
      <c r="I17" s="24"/>
      <c r="J17" s="24"/>
      <c r="K17" s="28"/>
      <c r="L17" s="14"/>
      <c r="AA17" s="13"/>
    </row>
    <row r="18" spans="1:27" ht="15.75" thickBot="1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58"/>
      <c r="L18" s="14"/>
      <c r="AA18" s="13"/>
    </row>
    <row r="19" spans="1:27" ht="15" customHeight="1" x14ac:dyDescent="0.25">
      <c r="K19" s="13"/>
      <c r="L19" s="14"/>
      <c r="AA19" s="13"/>
    </row>
    <row r="20" spans="1:27" x14ac:dyDescent="0.25">
      <c r="K20" s="13"/>
      <c r="L20" s="14"/>
      <c r="AA20" s="13"/>
    </row>
    <row r="21" spans="1:27" x14ac:dyDescent="0.25">
      <c r="K21" s="13"/>
      <c r="L21" s="14"/>
      <c r="AA21" s="13"/>
    </row>
    <row r="22" spans="1:27" x14ac:dyDescent="0.25">
      <c r="K22" s="13"/>
      <c r="L22" s="14"/>
      <c r="AA22" s="13"/>
    </row>
    <row r="23" spans="1:27" ht="15" customHeight="1" x14ac:dyDescent="0.25">
      <c r="K23" s="13"/>
      <c r="L23" s="14"/>
      <c r="AA23" s="13"/>
    </row>
    <row r="24" spans="1:27" ht="15" customHeight="1" x14ac:dyDescent="0.25">
      <c r="K24" s="13"/>
      <c r="L24" s="14"/>
      <c r="AA24" s="13"/>
    </row>
    <row r="25" spans="1:27" ht="15" customHeight="1" x14ac:dyDescent="0.25">
      <c r="K25" s="13"/>
      <c r="L25" s="14"/>
      <c r="AA25" s="13"/>
    </row>
    <row r="26" spans="1:27" ht="15" customHeight="1" x14ac:dyDescent="0.25">
      <c r="K26" s="13"/>
      <c r="L26" s="14"/>
      <c r="AA26" s="13"/>
    </row>
    <row r="27" spans="1:27" ht="15" customHeight="1" x14ac:dyDescent="0.25">
      <c r="K27" s="13"/>
      <c r="L27" s="14"/>
      <c r="AA27" s="13"/>
    </row>
    <row r="28" spans="1:27" ht="15" customHeight="1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:27" x14ac:dyDescent="0.25">
      <c r="L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27" x14ac:dyDescent="0.25">
      <c r="L54" s="14"/>
    </row>
    <row r="55" spans="1:27" x14ac:dyDescent="0.25">
      <c r="L55" s="14"/>
    </row>
    <row r="56" spans="1:27" x14ac:dyDescent="0.25">
      <c r="L56" s="14"/>
    </row>
    <row r="57" spans="1:27" x14ac:dyDescent="0.25">
      <c r="L57" s="14"/>
    </row>
    <row r="58" spans="1:27" x14ac:dyDescent="0.25">
      <c r="L58" s="14"/>
    </row>
    <row r="59" spans="1:27" x14ac:dyDescent="0.25">
      <c r="L59" s="14"/>
    </row>
    <row r="60" spans="1:27" x14ac:dyDescent="0.25">
      <c r="L60" s="14"/>
    </row>
    <row r="61" spans="1:27" x14ac:dyDescent="0.25">
      <c r="L61" s="14"/>
    </row>
    <row r="62" spans="1:27" x14ac:dyDescent="0.25">
      <c r="L62" s="14"/>
    </row>
    <row r="63" spans="1:27" x14ac:dyDescent="0.25">
      <c r="L63" s="14"/>
    </row>
    <row r="64" spans="1:27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 t="s">
        <v>166</v>
      </c>
      <c r="B150" s="19" t="s">
        <v>166</v>
      </c>
      <c r="C150" s="19" t="s">
        <v>166</v>
      </c>
      <c r="D150" s="19" t="s">
        <v>166</v>
      </c>
      <c r="E150" s="19" t="s">
        <v>166</v>
      </c>
      <c r="F150" s="19" t="s">
        <v>166</v>
      </c>
      <c r="G150" s="19" t="s">
        <v>166</v>
      </c>
      <c r="H150" s="19" t="s">
        <v>166</v>
      </c>
      <c r="I150" s="19" t="s">
        <v>166</v>
      </c>
      <c r="J150" s="19" t="s">
        <v>166</v>
      </c>
      <c r="K150" s="19" t="s">
        <v>166</v>
      </c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9B3A0FA0-9EF4-4681-9AA2-DCB1DE70D22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0E9-887A-4ABB-A14B-5E768CE2A07D}">
  <sheetPr codeName="Sheet89"/>
  <dimension ref="A1:K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4.85546875" customWidth="1"/>
    <col min="4" max="4" width="11.5703125" bestFit="1" customWidth="1"/>
    <col min="5" max="5" width="11.5703125" customWidth="1"/>
    <col min="6" max="6" width="12.28515625" customWidth="1"/>
    <col min="7" max="7" width="12.5703125" bestFit="1" customWidth="1"/>
    <col min="9" max="9" width="5.7109375" customWidth="1"/>
    <col min="10" max="11" width="2.7109375" customWidth="1"/>
    <col min="12" max="34" width="9.28515625" customWidth="1"/>
  </cols>
  <sheetData>
    <row r="1" spans="1:11" x14ac:dyDescent="0.25">
      <c r="A1" s="20" t="s">
        <v>135</v>
      </c>
      <c r="B1" s="21"/>
      <c r="C1" s="21" t="s">
        <v>131</v>
      </c>
      <c r="D1" s="22"/>
      <c r="E1" s="21"/>
      <c r="F1" s="21"/>
      <c r="G1" s="21"/>
      <c r="H1" s="317" t="s">
        <v>169</v>
      </c>
      <c r="I1" s="317"/>
      <c r="J1" s="318"/>
      <c r="K1" s="10"/>
    </row>
    <row r="2" spans="1:11" x14ac:dyDescent="0.25">
      <c r="A2" s="23" t="s">
        <v>136</v>
      </c>
      <c r="B2" s="24"/>
      <c r="C2" s="24" t="s">
        <v>663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138</v>
      </c>
      <c r="B3" s="24"/>
      <c r="C3" s="24" t="s">
        <v>664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</row>
    <row r="5" spans="1:11" ht="15" customHeight="1" x14ac:dyDescent="0.25">
      <c r="A5" s="29" t="s">
        <v>139</v>
      </c>
      <c r="B5" s="24"/>
      <c r="C5" s="24" t="s">
        <v>685</v>
      </c>
      <c r="D5" s="24"/>
      <c r="E5" s="24"/>
      <c r="F5" s="24"/>
      <c r="G5" s="24"/>
      <c r="H5" s="24"/>
      <c r="I5" s="24"/>
      <c r="J5" s="28"/>
      <c r="K5" s="14"/>
    </row>
    <row r="6" spans="1:11" x14ac:dyDescent="0.25">
      <c r="A6" s="33"/>
      <c r="B6" s="24"/>
      <c r="C6" s="24" t="s">
        <v>686</v>
      </c>
      <c r="D6" s="24"/>
      <c r="E6" s="24"/>
      <c r="F6" s="24"/>
      <c r="G6" s="24"/>
      <c r="H6" s="24"/>
      <c r="I6" s="24"/>
      <c r="J6" s="28"/>
      <c r="K6" s="14"/>
    </row>
    <row r="7" spans="1:11" ht="15" customHeight="1" x14ac:dyDescent="0.25">
      <c r="A7" s="33"/>
      <c r="B7" s="24"/>
      <c r="C7" s="24" t="s">
        <v>687</v>
      </c>
      <c r="D7" s="24"/>
      <c r="E7" s="24"/>
      <c r="F7" s="24"/>
      <c r="G7" s="24"/>
      <c r="H7" s="24"/>
      <c r="I7" s="24"/>
      <c r="J7" s="28"/>
      <c r="K7" s="14"/>
    </row>
    <row r="8" spans="1:11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8"/>
      <c r="K8" s="14"/>
    </row>
    <row r="9" spans="1:11" x14ac:dyDescent="0.25">
      <c r="A9" s="29"/>
      <c r="B9" s="27"/>
      <c r="C9" s="236" t="s">
        <v>665</v>
      </c>
      <c r="D9" s="146">
        <v>5000000</v>
      </c>
      <c r="E9" s="24"/>
      <c r="F9" s="24"/>
      <c r="G9" s="24"/>
      <c r="H9" s="24"/>
      <c r="I9" s="24"/>
      <c r="J9" s="28"/>
      <c r="K9" s="14"/>
    </row>
    <row r="10" spans="1:11" x14ac:dyDescent="0.25">
      <c r="A10" s="26"/>
      <c r="B10" s="27"/>
      <c r="C10" s="239" t="s">
        <v>666</v>
      </c>
      <c r="D10" s="17" t="s">
        <v>667</v>
      </c>
      <c r="E10" s="24"/>
      <c r="F10" s="24"/>
      <c r="G10" s="24"/>
      <c r="H10" s="24"/>
      <c r="I10" s="24"/>
      <c r="J10" s="28"/>
      <c r="K10" s="14"/>
    </row>
    <row r="11" spans="1:11" x14ac:dyDescent="0.25">
      <c r="A11" s="26"/>
      <c r="B11" s="27"/>
      <c r="C11" s="238" t="s">
        <v>668</v>
      </c>
      <c r="D11" s="18">
        <v>7705</v>
      </c>
      <c r="E11" s="24"/>
      <c r="F11" s="24"/>
      <c r="G11" s="24"/>
      <c r="H11" s="24"/>
      <c r="I11" s="24"/>
      <c r="J11" s="28"/>
      <c r="K11" s="14"/>
    </row>
    <row r="12" spans="1:11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8"/>
      <c r="K12" s="14"/>
    </row>
    <row r="13" spans="1:11" x14ac:dyDescent="0.25">
      <c r="A13" s="26"/>
      <c r="B13" s="27"/>
      <c r="C13" s="24" t="s">
        <v>688</v>
      </c>
      <c r="D13" s="24"/>
      <c r="E13" s="24"/>
      <c r="F13" s="24"/>
      <c r="G13" s="24"/>
      <c r="H13" s="24"/>
      <c r="I13" s="24"/>
      <c r="J13" s="28"/>
      <c r="K13" s="14"/>
    </row>
    <row r="14" spans="1:11" x14ac:dyDescent="0.25">
      <c r="A14" s="26"/>
      <c r="B14" s="27"/>
      <c r="C14" s="24" t="s">
        <v>689</v>
      </c>
      <c r="D14" s="24"/>
      <c r="E14" s="24"/>
      <c r="F14" s="24"/>
      <c r="G14" s="24"/>
      <c r="H14" s="24"/>
      <c r="I14" s="24"/>
      <c r="J14" s="28"/>
      <c r="K14" s="14"/>
    </row>
    <row r="15" spans="1:11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8"/>
      <c r="K15" s="14"/>
    </row>
    <row r="16" spans="1:11" x14ac:dyDescent="0.25">
      <c r="A16" s="33"/>
      <c r="B16" s="24"/>
      <c r="C16" s="149" t="s">
        <v>669</v>
      </c>
      <c r="D16" s="36" t="s">
        <v>670</v>
      </c>
      <c r="E16" s="61" t="s">
        <v>244</v>
      </c>
      <c r="F16" s="24"/>
      <c r="G16" s="24"/>
      <c r="H16" s="24"/>
      <c r="I16" s="24"/>
      <c r="J16" s="28"/>
      <c r="K16" s="14"/>
    </row>
    <row r="17" spans="1:11" x14ac:dyDescent="0.25">
      <c r="A17" s="33"/>
      <c r="B17" s="24"/>
      <c r="C17" s="50">
        <v>1</v>
      </c>
      <c r="D17" s="17" t="s">
        <v>565</v>
      </c>
      <c r="E17" s="156">
        <v>29000</v>
      </c>
      <c r="F17" s="24"/>
      <c r="G17" s="24"/>
      <c r="H17" s="24"/>
      <c r="I17" s="24"/>
      <c r="J17" s="28"/>
      <c r="K17" s="14"/>
    </row>
    <row r="18" spans="1:11" x14ac:dyDescent="0.25">
      <c r="A18" s="33"/>
      <c r="B18" s="24"/>
      <c r="C18" s="50">
        <v>2</v>
      </c>
      <c r="D18" s="17" t="s">
        <v>671</v>
      </c>
      <c r="E18" s="156">
        <v>30500</v>
      </c>
      <c r="F18" s="24"/>
      <c r="G18" s="24"/>
      <c r="H18" s="24"/>
      <c r="I18" s="24"/>
      <c r="J18" s="28"/>
      <c r="K18" s="14"/>
    </row>
    <row r="19" spans="1:11" ht="15" customHeight="1" x14ac:dyDescent="0.25">
      <c r="A19" s="33"/>
      <c r="B19" s="24"/>
      <c r="C19" s="50">
        <v>3</v>
      </c>
      <c r="D19" s="17" t="s">
        <v>565</v>
      </c>
      <c r="E19" s="156">
        <v>90000</v>
      </c>
      <c r="F19" s="24"/>
      <c r="G19" s="24"/>
      <c r="H19" s="24"/>
      <c r="I19" s="24"/>
      <c r="J19" s="28"/>
      <c r="K19" s="14"/>
    </row>
    <row r="20" spans="1:11" x14ac:dyDescent="0.25">
      <c r="A20" s="33"/>
      <c r="B20" s="24"/>
      <c r="C20" s="50">
        <v>4</v>
      </c>
      <c r="D20" s="17" t="s">
        <v>565</v>
      </c>
      <c r="E20" s="156">
        <v>1500</v>
      </c>
      <c r="F20" s="24"/>
      <c r="G20" s="24"/>
      <c r="H20" s="24"/>
      <c r="I20" s="24"/>
      <c r="J20" s="28"/>
      <c r="K20" s="14"/>
    </row>
    <row r="21" spans="1:11" x14ac:dyDescent="0.25">
      <c r="A21" s="33"/>
      <c r="B21" s="24"/>
      <c r="C21" s="55">
        <v>5</v>
      </c>
      <c r="D21" s="18" t="s">
        <v>671</v>
      </c>
      <c r="E21" s="210">
        <v>45000</v>
      </c>
      <c r="F21" s="24"/>
      <c r="G21" s="24"/>
      <c r="H21" s="24"/>
      <c r="I21" s="24"/>
      <c r="J21" s="28"/>
      <c r="K21" s="14"/>
    </row>
    <row r="22" spans="1:11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8"/>
      <c r="K22" s="14"/>
    </row>
    <row r="23" spans="1:11" ht="15" customHeight="1" x14ac:dyDescent="0.25">
      <c r="A23" s="23" t="s">
        <v>159</v>
      </c>
      <c r="B23" s="24"/>
      <c r="C23" s="24" t="s">
        <v>672</v>
      </c>
      <c r="D23" s="24"/>
      <c r="E23" s="24"/>
      <c r="F23" s="24"/>
      <c r="G23" s="24"/>
      <c r="H23" s="24"/>
      <c r="I23" s="24"/>
      <c r="J23" s="28"/>
      <c r="K23" s="14"/>
    </row>
    <row r="24" spans="1:11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8"/>
      <c r="K24" s="14"/>
    </row>
    <row r="25" spans="1:11" ht="15" customHeight="1" x14ac:dyDescent="0.25">
      <c r="A25" s="33"/>
      <c r="B25" s="24"/>
      <c r="C25" s="149" t="s">
        <v>673</v>
      </c>
      <c r="D25" s="36" t="s">
        <v>536</v>
      </c>
      <c r="E25" s="61" t="s">
        <v>674</v>
      </c>
      <c r="F25" s="24"/>
      <c r="G25" s="47" t="s">
        <v>675</v>
      </c>
      <c r="H25" s="117"/>
      <c r="I25" s="48"/>
      <c r="J25" s="28"/>
      <c r="K25" s="14"/>
    </row>
    <row r="26" spans="1:11" ht="15" customHeight="1" x14ac:dyDescent="0.25">
      <c r="A26" s="33"/>
      <c r="B26" s="24"/>
      <c r="C26" s="50">
        <v>7705</v>
      </c>
      <c r="D26" s="17">
        <v>2.02</v>
      </c>
      <c r="E26" s="153">
        <v>0.17</v>
      </c>
      <c r="F26" s="24"/>
      <c r="G26" s="252">
        <v>5250</v>
      </c>
      <c r="H26" s="117"/>
      <c r="I26" s="48"/>
      <c r="J26" s="28"/>
      <c r="K26" s="14"/>
    </row>
    <row r="27" spans="1:11" ht="15" customHeight="1" x14ac:dyDescent="0.25">
      <c r="A27" s="33"/>
      <c r="B27" s="24"/>
      <c r="C27" s="55">
        <v>7710</v>
      </c>
      <c r="D27" s="18">
        <v>1.41</v>
      </c>
      <c r="E27" s="89">
        <v>0.13</v>
      </c>
      <c r="F27" s="24"/>
      <c r="G27" s="24"/>
      <c r="H27" s="24"/>
      <c r="I27" s="24"/>
      <c r="J27" s="28"/>
      <c r="K27" s="14"/>
    </row>
    <row r="28" spans="1:11" ht="15" customHeight="1" x14ac:dyDescent="0.25">
      <c r="A28" s="33"/>
      <c r="B28" s="24"/>
      <c r="C28" s="24"/>
      <c r="D28" s="24"/>
      <c r="E28" s="24"/>
      <c r="F28" s="24"/>
      <c r="G28" s="24"/>
      <c r="H28" s="24"/>
      <c r="I28" s="24"/>
      <c r="J28" s="28"/>
      <c r="K28" s="14"/>
    </row>
    <row r="29" spans="1:11" x14ac:dyDescent="0.25">
      <c r="A29" s="33"/>
      <c r="B29" s="24"/>
      <c r="C29" s="36" t="s">
        <v>250</v>
      </c>
      <c r="D29" s="117" t="s">
        <v>676</v>
      </c>
      <c r="E29" s="48"/>
      <c r="F29" s="24"/>
      <c r="G29" s="24"/>
      <c r="H29" s="24"/>
      <c r="I29" s="24"/>
      <c r="J29" s="28"/>
      <c r="K29" s="14"/>
    </row>
    <row r="30" spans="1:11" x14ac:dyDescent="0.25">
      <c r="A30" s="33"/>
      <c r="B30" s="24"/>
      <c r="C30" s="17" t="s">
        <v>677</v>
      </c>
      <c r="D30" s="46">
        <v>0.14000000000000001</v>
      </c>
      <c r="E30" s="253"/>
      <c r="F30" s="24"/>
      <c r="G30" s="24"/>
      <c r="H30" s="24"/>
      <c r="I30" s="24"/>
      <c r="J30" s="28"/>
      <c r="K30" s="14"/>
    </row>
    <row r="31" spans="1:11" x14ac:dyDescent="0.25">
      <c r="A31" s="33"/>
      <c r="B31" s="24"/>
      <c r="C31" s="18" t="s">
        <v>678</v>
      </c>
      <c r="D31" s="254">
        <v>0.15</v>
      </c>
      <c r="E31" s="255"/>
      <c r="F31" s="24"/>
      <c r="G31" s="24"/>
      <c r="H31" s="24"/>
      <c r="I31" s="24"/>
      <c r="J31" s="28"/>
      <c r="K31" s="14"/>
    </row>
    <row r="32" spans="1:11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8"/>
      <c r="K32" s="14"/>
    </row>
    <row r="33" spans="1:11" x14ac:dyDescent="0.25">
      <c r="A33" s="33"/>
      <c r="B33" s="24"/>
      <c r="C33" s="36" t="s">
        <v>250</v>
      </c>
      <c r="D33" s="117" t="s">
        <v>679</v>
      </c>
      <c r="E33" s="48"/>
      <c r="F33" s="24"/>
      <c r="G33" s="24"/>
      <c r="H33" s="24"/>
      <c r="I33" s="24"/>
      <c r="J33" s="28"/>
      <c r="K33" s="14"/>
    </row>
    <row r="34" spans="1:11" x14ac:dyDescent="0.25">
      <c r="A34" s="33"/>
      <c r="B34" s="24"/>
      <c r="C34" s="17" t="s">
        <v>680</v>
      </c>
      <c r="D34" s="205">
        <v>28000</v>
      </c>
      <c r="E34" s="253"/>
      <c r="F34" s="24"/>
      <c r="G34" s="24"/>
      <c r="H34" s="24"/>
      <c r="I34" s="24"/>
      <c r="J34" s="28"/>
      <c r="K34" s="14"/>
    </row>
    <row r="35" spans="1:11" x14ac:dyDescent="0.25">
      <c r="A35" s="33"/>
      <c r="B35" s="24"/>
      <c r="C35" s="18" t="s">
        <v>681</v>
      </c>
      <c r="D35" s="256">
        <v>31500</v>
      </c>
      <c r="E35" s="255"/>
      <c r="F35" s="24"/>
      <c r="G35" s="24"/>
      <c r="H35" s="24"/>
      <c r="I35" s="24"/>
      <c r="J35" s="28"/>
      <c r="K35" s="14"/>
    </row>
    <row r="36" spans="1:11" x14ac:dyDescent="0.25">
      <c r="A36" s="33"/>
      <c r="B36" s="24"/>
      <c r="C36" s="24"/>
      <c r="D36" s="24"/>
      <c r="E36" s="24"/>
      <c r="F36" s="24"/>
      <c r="G36" s="24"/>
      <c r="H36" s="24"/>
      <c r="I36" s="24"/>
      <c r="J36" s="28"/>
      <c r="K36" s="14"/>
    </row>
    <row r="37" spans="1:11" x14ac:dyDescent="0.25">
      <c r="A37" s="33"/>
      <c r="B37" s="24"/>
      <c r="C37" s="179" t="s">
        <v>682</v>
      </c>
      <c r="D37" s="180"/>
      <c r="E37" s="81">
        <v>7</v>
      </c>
      <c r="F37" s="24"/>
      <c r="G37" s="24"/>
      <c r="H37" s="24"/>
      <c r="I37" s="24"/>
      <c r="J37" s="28"/>
      <c r="K37" s="14"/>
    </row>
    <row r="38" spans="1:11" x14ac:dyDescent="0.25">
      <c r="A38" s="33"/>
      <c r="B38" s="24"/>
      <c r="C38" s="257" t="s">
        <v>683</v>
      </c>
      <c r="D38" s="253"/>
      <c r="E38" s="156">
        <v>175500</v>
      </c>
      <c r="F38" s="24"/>
      <c r="G38" s="24"/>
      <c r="H38" s="24"/>
      <c r="I38" s="24"/>
      <c r="J38" s="28"/>
      <c r="K38" s="14"/>
    </row>
    <row r="39" spans="1:11" x14ac:dyDescent="0.25">
      <c r="A39" s="26"/>
      <c r="B39" s="27"/>
      <c r="C39" s="258" t="s">
        <v>684</v>
      </c>
      <c r="D39" s="255"/>
      <c r="E39" s="210">
        <v>351000</v>
      </c>
      <c r="F39" s="24"/>
      <c r="G39" s="24"/>
      <c r="H39" s="24"/>
      <c r="I39" s="24"/>
      <c r="J39" s="28"/>
      <c r="K39" s="14"/>
    </row>
    <row r="40" spans="1:11" ht="15.75" thickBo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3"/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:11" x14ac:dyDescent="0.25">
      <c r="K49" s="14"/>
    </row>
    <row r="50" spans="1:1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11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11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11" x14ac:dyDescent="0.25">
      <c r="K54" s="14"/>
    </row>
    <row r="55" spans="1:11" x14ac:dyDescent="0.25">
      <c r="K55" s="14"/>
    </row>
    <row r="56" spans="1:11" x14ac:dyDescent="0.25">
      <c r="K56" s="14"/>
    </row>
    <row r="57" spans="1:11" x14ac:dyDescent="0.25">
      <c r="K57" s="14"/>
    </row>
    <row r="58" spans="1:11" x14ac:dyDescent="0.25">
      <c r="K58" s="14"/>
    </row>
    <row r="59" spans="1:11" x14ac:dyDescent="0.25">
      <c r="K59" s="14"/>
    </row>
    <row r="60" spans="1:11" x14ac:dyDescent="0.25">
      <c r="K60" s="14"/>
    </row>
    <row r="61" spans="1:11" x14ac:dyDescent="0.25">
      <c r="K61" s="14"/>
    </row>
    <row r="62" spans="1:11" x14ac:dyDescent="0.25">
      <c r="K62" s="14"/>
    </row>
    <row r="63" spans="1:11" x14ac:dyDescent="0.25">
      <c r="K63" s="14"/>
    </row>
    <row r="64" spans="1:11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C101" s="13"/>
      <c r="D101" s="13"/>
      <c r="E101" s="13"/>
      <c r="F101" s="13"/>
      <c r="G101" s="13"/>
      <c r="H101" s="13"/>
      <c r="I101" s="13"/>
      <c r="J101" s="13"/>
      <c r="K101" s="14"/>
    </row>
    <row r="102" spans="1:11" x14ac:dyDescent="0.25">
      <c r="C102" s="13"/>
      <c r="D102" s="13"/>
      <c r="E102" s="13"/>
      <c r="F102" s="13"/>
      <c r="G102" s="13"/>
      <c r="H102" s="13"/>
      <c r="I102" s="13"/>
      <c r="J102" s="13"/>
      <c r="K102" s="14"/>
    </row>
    <row r="103" spans="1:11" x14ac:dyDescent="0.25">
      <c r="C103" s="13"/>
      <c r="D103" s="13"/>
      <c r="E103" s="13"/>
      <c r="F103" s="13"/>
      <c r="G103" s="13"/>
      <c r="H103" s="13"/>
      <c r="I103" s="13"/>
      <c r="J103" s="13"/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K110" s="14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:11" x14ac:dyDescent="0.25">
      <c r="K145" s="14"/>
    </row>
    <row r="146" spans="1:11" x14ac:dyDescent="0.25">
      <c r="K146" s="14"/>
    </row>
    <row r="147" spans="1:11" x14ac:dyDescent="0.25">
      <c r="K147" s="14"/>
    </row>
    <row r="148" spans="1:11" x14ac:dyDescent="0.25">
      <c r="K148" s="14"/>
    </row>
    <row r="149" spans="1:11" x14ac:dyDescent="0.25">
      <c r="K149" s="14"/>
    </row>
    <row r="150" spans="1:1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5">
      <c r="K151" s="14"/>
    </row>
    <row r="152" spans="1:11" x14ac:dyDescent="0.25">
      <c r="K152" s="14"/>
    </row>
    <row r="153" spans="1:11" x14ac:dyDescent="0.25">
      <c r="K153" s="14"/>
    </row>
    <row r="154" spans="1:11" x14ac:dyDescent="0.25">
      <c r="K154" s="14"/>
    </row>
    <row r="155" spans="1:11" x14ac:dyDescent="0.25">
      <c r="K155" s="14"/>
    </row>
    <row r="156" spans="1:11" x14ac:dyDescent="0.25">
      <c r="K156" s="14"/>
    </row>
    <row r="157" spans="1:11" x14ac:dyDescent="0.25">
      <c r="K157" s="14"/>
    </row>
    <row r="158" spans="1:11" x14ac:dyDescent="0.25">
      <c r="K158" s="14"/>
    </row>
  </sheetData>
  <mergeCells count="1">
    <mergeCell ref="H1:J1"/>
  </mergeCells>
  <hyperlinks>
    <hyperlink ref="H1" location="TOC!A1" display="Return to TOC" xr:uid="{FE27C55B-4E61-4A33-B414-E690DE7F3D85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2BA-A8B3-4C73-BC43-20084ECE30BC}">
  <sheetPr codeName="Sheet37"/>
  <dimension ref="A1:L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5703125" customWidth="1"/>
    <col min="4" max="4" width="20.5703125" customWidth="1"/>
    <col min="5" max="5" width="12.5703125" customWidth="1"/>
    <col min="6" max="6" width="14" customWidth="1"/>
    <col min="7" max="7" width="12.5703125" bestFit="1" customWidth="1"/>
    <col min="9" max="9" width="11.28515625" customWidth="1"/>
    <col min="10" max="10" width="9.140625" customWidth="1"/>
    <col min="11" max="11" width="6.28515625" customWidth="1"/>
    <col min="12" max="12" width="2.7109375" customWidth="1"/>
    <col min="13" max="27" width="9.28515625" customWidth="1"/>
  </cols>
  <sheetData>
    <row r="1" spans="1:12" x14ac:dyDescent="0.25">
      <c r="A1" s="20" t="s">
        <v>135</v>
      </c>
      <c r="B1" s="21"/>
      <c r="C1" s="21" t="s">
        <v>132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12" x14ac:dyDescent="0.25">
      <c r="A2" s="23" t="s">
        <v>136</v>
      </c>
      <c r="B2" s="24"/>
      <c r="C2" s="24" t="s">
        <v>690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138</v>
      </c>
      <c r="B3" s="24"/>
      <c r="C3" s="24" t="s">
        <v>691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139</v>
      </c>
      <c r="B5" s="24"/>
      <c r="C5" s="24" t="s">
        <v>692</v>
      </c>
      <c r="D5" s="24"/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 t="s">
        <v>693</v>
      </c>
      <c r="D6" s="24"/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24" t="s">
        <v>694</v>
      </c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24" t="s">
        <v>695</v>
      </c>
      <c r="D9" s="24"/>
      <c r="E9" s="24"/>
      <c r="F9" s="24"/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</row>
    <row r="11" spans="1:12" x14ac:dyDescent="0.25">
      <c r="A11" s="26"/>
      <c r="B11" s="27"/>
      <c r="C11" s="236"/>
      <c r="D11" s="179" t="s">
        <v>696</v>
      </c>
      <c r="E11" s="180"/>
      <c r="F11" s="179" t="s">
        <v>697</v>
      </c>
      <c r="G11" s="180"/>
      <c r="H11" s="237" t="s">
        <v>698</v>
      </c>
      <c r="I11" s="180"/>
      <c r="J11" s="24"/>
      <c r="K11" s="28"/>
      <c r="L11" s="14"/>
    </row>
    <row r="12" spans="1:12" x14ac:dyDescent="0.25">
      <c r="A12" s="26"/>
      <c r="B12" s="27"/>
      <c r="C12" s="55" t="s">
        <v>699</v>
      </c>
      <c r="D12" s="36" t="s">
        <v>700</v>
      </c>
      <c r="E12" s="36" t="s">
        <v>701</v>
      </c>
      <c r="F12" s="36" t="s">
        <v>700</v>
      </c>
      <c r="G12" s="36" t="s">
        <v>701</v>
      </c>
      <c r="H12" s="36" t="s">
        <v>700</v>
      </c>
      <c r="I12" s="36" t="s">
        <v>701</v>
      </c>
      <c r="J12" s="24"/>
      <c r="K12" s="28"/>
      <c r="L12" s="14"/>
    </row>
    <row r="13" spans="1:12" x14ac:dyDescent="0.25">
      <c r="A13" s="26"/>
      <c r="B13" s="27"/>
      <c r="C13" s="53" t="s">
        <v>702</v>
      </c>
      <c r="D13" s="70">
        <v>12033000</v>
      </c>
      <c r="E13" s="72">
        <v>1766000</v>
      </c>
      <c r="F13" s="70">
        <v>2329000</v>
      </c>
      <c r="G13" s="72">
        <v>1236000</v>
      </c>
      <c r="H13" s="70">
        <v>170</v>
      </c>
      <c r="I13" s="72">
        <v>170</v>
      </c>
      <c r="J13" s="24"/>
      <c r="K13" s="28"/>
      <c r="L13" s="14"/>
    </row>
    <row r="14" spans="1:12" x14ac:dyDescent="0.25">
      <c r="A14" s="26"/>
      <c r="B14" s="27"/>
      <c r="C14" s="50" t="s">
        <v>703</v>
      </c>
      <c r="D14" s="71">
        <v>13812000</v>
      </c>
      <c r="E14" s="73">
        <v>1819000</v>
      </c>
      <c r="F14" s="71">
        <v>2762000</v>
      </c>
      <c r="G14" s="73">
        <v>1273000</v>
      </c>
      <c r="H14" s="71">
        <v>210</v>
      </c>
      <c r="I14" s="73">
        <v>172</v>
      </c>
      <c r="J14" s="24"/>
      <c r="K14" s="28"/>
      <c r="L14" s="14"/>
    </row>
    <row r="15" spans="1:12" x14ac:dyDescent="0.25">
      <c r="A15" s="33"/>
      <c r="B15" s="24"/>
      <c r="C15" s="50" t="s">
        <v>704</v>
      </c>
      <c r="D15" s="71">
        <v>13985000</v>
      </c>
      <c r="E15" s="73">
        <v>1751000</v>
      </c>
      <c r="F15" s="71">
        <v>2797000</v>
      </c>
      <c r="G15" s="73">
        <v>1506000</v>
      </c>
      <c r="H15" s="71">
        <v>210</v>
      </c>
      <c r="I15" s="73">
        <v>201</v>
      </c>
      <c r="J15" s="24"/>
      <c r="K15" s="28"/>
      <c r="L15" s="14"/>
    </row>
    <row r="16" spans="1:12" x14ac:dyDescent="0.25">
      <c r="A16" s="33"/>
      <c r="B16" s="24"/>
      <c r="C16" s="50" t="s">
        <v>705</v>
      </c>
      <c r="D16" s="71">
        <v>16444000</v>
      </c>
      <c r="E16" s="73">
        <v>1710000</v>
      </c>
      <c r="F16" s="71">
        <v>3288000</v>
      </c>
      <c r="G16" s="73">
        <v>1471000</v>
      </c>
      <c r="H16" s="71">
        <v>240</v>
      </c>
      <c r="I16" s="73">
        <v>195</v>
      </c>
      <c r="J16" s="24"/>
      <c r="K16" s="28"/>
      <c r="L16" s="14"/>
    </row>
    <row r="17" spans="1:12" x14ac:dyDescent="0.25">
      <c r="A17" s="33"/>
      <c r="B17" s="24"/>
      <c r="C17" s="55" t="s">
        <v>706</v>
      </c>
      <c r="D17" s="74">
        <v>17507000</v>
      </c>
      <c r="E17" s="75">
        <v>1673000</v>
      </c>
      <c r="F17" s="74">
        <v>3350000</v>
      </c>
      <c r="G17" s="75">
        <v>1439000</v>
      </c>
      <c r="H17" s="74">
        <v>250</v>
      </c>
      <c r="I17" s="75">
        <v>198</v>
      </c>
      <c r="J17" s="24"/>
      <c r="K17" s="28"/>
      <c r="L17" s="14"/>
    </row>
    <row r="18" spans="1:12" x14ac:dyDescent="0.25">
      <c r="A18" s="23" t="s">
        <v>159</v>
      </c>
      <c r="B18" s="24"/>
      <c r="C18" s="149" t="s">
        <v>216</v>
      </c>
      <c r="D18" s="206">
        <f>SUM(D13:D17)</f>
        <v>73781000</v>
      </c>
      <c r="E18" s="177">
        <f t="shared" ref="E18:I18" si="0">SUM(E13:E17)</f>
        <v>8719000</v>
      </c>
      <c r="F18" s="206">
        <f t="shared" si="0"/>
        <v>14526000</v>
      </c>
      <c r="G18" s="177">
        <f t="shared" si="0"/>
        <v>6925000</v>
      </c>
      <c r="H18" s="206">
        <f t="shared" si="0"/>
        <v>1080</v>
      </c>
      <c r="I18" s="177">
        <f t="shared" si="0"/>
        <v>936</v>
      </c>
      <c r="J18" s="24"/>
      <c r="K18" s="28"/>
      <c r="L18" s="14"/>
    </row>
    <row r="19" spans="1:12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</row>
    <row r="20" spans="1:12" x14ac:dyDescent="0.25">
      <c r="A20" s="33"/>
      <c r="B20" s="24" t="s">
        <v>376</v>
      </c>
      <c r="C20" s="57" t="s">
        <v>707</v>
      </c>
      <c r="D20" s="24"/>
      <c r="E20" s="24"/>
      <c r="F20" s="24"/>
      <c r="G20" s="24"/>
      <c r="H20" s="24"/>
      <c r="I20" s="24"/>
      <c r="J20" s="24"/>
      <c r="K20" s="28"/>
      <c r="L20" s="14"/>
    </row>
    <row r="21" spans="1:12" x14ac:dyDescent="0.25">
      <c r="A21" s="33"/>
      <c r="B21" s="24"/>
      <c r="C21" s="24" t="s">
        <v>708</v>
      </c>
      <c r="D21" s="24"/>
      <c r="E21" s="24"/>
      <c r="F21" s="24"/>
      <c r="G21" s="24"/>
      <c r="H21" s="24"/>
      <c r="I21" s="24"/>
      <c r="J21" s="24"/>
      <c r="K21" s="28"/>
      <c r="L21" s="14"/>
    </row>
    <row r="22" spans="1:12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</row>
    <row r="23" spans="1:12" ht="15" customHeight="1" x14ac:dyDescent="0.25">
      <c r="A23" s="33"/>
      <c r="B23" s="24"/>
      <c r="C23" s="57" t="s">
        <v>709</v>
      </c>
      <c r="D23" s="24"/>
      <c r="E23" s="24"/>
      <c r="F23" s="24"/>
      <c r="G23" s="24"/>
      <c r="H23" s="24"/>
      <c r="I23" s="24"/>
      <c r="J23" s="24"/>
      <c r="K23" s="28"/>
      <c r="L23" s="14"/>
    </row>
    <row r="24" spans="1:12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4"/>
      <c r="K24" s="28"/>
      <c r="L24" s="14"/>
    </row>
    <row r="25" spans="1:12" ht="15" customHeight="1" x14ac:dyDescent="0.25">
      <c r="A25" s="33"/>
      <c r="B25" s="24"/>
      <c r="C25" s="36" t="s">
        <v>710</v>
      </c>
      <c r="D25" s="61" t="s">
        <v>711</v>
      </c>
      <c r="E25" s="24"/>
      <c r="F25" s="24"/>
      <c r="G25" s="24"/>
      <c r="H25" s="24"/>
      <c r="I25" s="24"/>
      <c r="J25" s="24"/>
      <c r="K25" s="28"/>
      <c r="L25" s="14"/>
    </row>
    <row r="26" spans="1:12" ht="15" customHeight="1" x14ac:dyDescent="0.25">
      <c r="A26" s="33"/>
      <c r="B26" s="24"/>
      <c r="C26" s="17">
        <v>1</v>
      </c>
      <c r="D26" s="153">
        <v>2.706</v>
      </c>
      <c r="E26" s="24"/>
      <c r="F26" s="24"/>
      <c r="G26" s="24"/>
      <c r="H26" s="24"/>
      <c r="I26" s="24"/>
      <c r="J26" s="24"/>
      <c r="K26" s="28"/>
      <c r="L26" s="14"/>
    </row>
    <row r="27" spans="1:12" ht="15" customHeight="1" x14ac:dyDescent="0.25">
      <c r="A27" s="33"/>
      <c r="B27" s="24"/>
      <c r="C27" s="17">
        <v>2</v>
      </c>
      <c r="D27" s="153">
        <v>4.6050000000000004</v>
      </c>
      <c r="E27" s="24"/>
      <c r="F27" s="24"/>
      <c r="G27" s="24"/>
      <c r="H27" s="24"/>
      <c r="I27" s="24"/>
      <c r="J27" s="24"/>
      <c r="K27" s="28"/>
      <c r="L27" s="14"/>
    </row>
    <row r="28" spans="1:12" ht="15" customHeight="1" x14ac:dyDescent="0.25">
      <c r="A28" s="33"/>
      <c r="B28" s="24"/>
      <c r="C28" s="17">
        <v>3</v>
      </c>
      <c r="D28" s="153">
        <v>6.2510000000000003</v>
      </c>
      <c r="E28" s="24"/>
      <c r="F28" s="24"/>
      <c r="G28" s="24"/>
      <c r="H28" s="24"/>
      <c r="I28" s="24"/>
      <c r="J28" s="24"/>
      <c r="K28" s="28"/>
      <c r="L28" s="14"/>
    </row>
    <row r="29" spans="1:12" x14ac:dyDescent="0.25">
      <c r="A29" s="33"/>
      <c r="B29" s="24"/>
      <c r="C29" s="17">
        <v>4</v>
      </c>
      <c r="D29" s="153">
        <v>7.7789999999999999</v>
      </c>
      <c r="E29" s="24"/>
      <c r="F29" s="24"/>
      <c r="G29" s="24"/>
      <c r="H29" s="24"/>
      <c r="I29" s="24"/>
      <c r="J29" s="24"/>
      <c r="K29" s="28"/>
      <c r="L29" s="14"/>
    </row>
    <row r="30" spans="1:12" x14ac:dyDescent="0.25">
      <c r="A30" s="33"/>
      <c r="B30" s="24"/>
      <c r="C30" s="17">
        <v>5</v>
      </c>
      <c r="D30" s="153">
        <v>9.2360000000000007</v>
      </c>
      <c r="E30" s="24"/>
      <c r="F30" s="24"/>
      <c r="G30" s="24"/>
      <c r="H30" s="24"/>
      <c r="I30" s="24"/>
      <c r="J30" s="24"/>
      <c r="K30" s="28"/>
      <c r="L30" s="14"/>
    </row>
    <row r="31" spans="1:12" x14ac:dyDescent="0.25">
      <c r="A31" s="33"/>
      <c r="B31" s="24"/>
      <c r="C31" s="18">
        <v>6</v>
      </c>
      <c r="D31" s="89">
        <v>10.645</v>
      </c>
      <c r="E31" s="24"/>
      <c r="F31" s="24"/>
      <c r="G31" s="24"/>
      <c r="H31" s="24"/>
      <c r="I31" s="24"/>
      <c r="J31" s="24"/>
      <c r="K31" s="28"/>
      <c r="L31" s="14"/>
    </row>
    <row r="32" spans="1:12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58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:12" x14ac:dyDescent="0.25">
      <c r="L49" s="14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12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12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12" x14ac:dyDescent="0.25">
      <c r="L54" s="14"/>
    </row>
    <row r="55" spans="1:12" x14ac:dyDescent="0.25">
      <c r="L55" s="14"/>
    </row>
    <row r="56" spans="1:12" x14ac:dyDescent="0.25">
      <c r="L56" s="14"/>
    </row>
    <row r="57" spans="1:12" x14ac:dyDescent="0.25">
      <c r="L57" s="14"/>
    </row>
    <row r="58" spans="1:12" x14ac:dyDescent="0.25">
      <c r="L58" s="14"/>
    </row>
    <row r="59" spans="1:12" x14ac:dyDescent="0.25">
      <c r="L59" s="14"/>
    </row>
    <row r="60" spans="1:12" x14ac:dyDescent="0.25">
      <c r="L60" s="14"/>
    </row>
    <row r="61" spans="1:12" x14ac:dyDescent="0.25">
      <c r="L61" s="14"/>
    </row>
    <row r="62" spans="1:12" x14ac:dyDescent="0.25">
      <c r="L62" s="14"/>
    </row>
    <row r="63" spans="1:12" x14ac:dyDescent="0.25">
      <c r="L63" s="14"/>
    </row>
    <row r="64" spans="1:12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L100" s="14"/>
    </row>
    <row r="101" spans="1:12" x14ac:dyDescent="0.25">
      <c r="L101" s="14"/>
    </row>
    <row r="102" spans="1:12" x14ac:dyDescent="0.25">
      <c r="L102" s="14"/>
    </row>
    <row r="103" spans="1:12" x14ac:dyDescent="0.25"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</sheetData>
  <mergeCells count="1">
    <mergeCell ref="J1:K1"/>
  </mergeCells>
  <hyperlinks>
    <hyperlink ref="J1" location="TOC!A1" display="Return to TOC" xr:uid="{EFE8B330-0A27-448A-90BD-2BFF099115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6E2-B06B-4846-B2E1-64A48356B4BF}">
  <sheetPr codeName="Sheet38"/>
  <dimension ref="A1:AA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4.85546875" customWidth="1"/>
    <col min="4" max="4" width="18.85546875" customWidth="1"/>
    <col min="5" max="6" width="15.28515625" customWidth="1"/>
    <col min="7" max="7" width="12.7109375" customWidth="1"/>
    <col min="8" max="8" width="9.7109375" customWidth="1"/>
    <col min="9" max="9" width="11.140625" customWidth="1"/>
    <col min="10" max="10" width="9.140625" customWidth="1"/>
    <col min="11" max="11" width="8.5703125" customWidth="1"/>
    <col min="12" max="12" width="2.7109375" customWidth="1"/>
    <col min="13" max="25" width="9.28515625" customWidth="1"/>
    <col min="26" max="26" width="9" customWidth="1"/>
  </cols>
  <sheetData>
    <row r="1" spans="1:27" x14ac:dyDescent="0.25">
      <c r="A1" s="20" t="s">
        <v>135</v>
      </c>
      <c r="B1" s="21"/>
      <c r="C1" s="21" t="s">
        <v>132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  <c r="Z1" s="10"/>
    </row>
    <row r="2" spans="1:27" x14ac:dyDescent="0.25">
      <c r="A2" s="23" t="s">
        <v>136</v>
      </c>
      <c r="B2" s="24"/>
      <c r="C2" s="24" t="s">
        <v>712</v>
      </c>
      <c r="D2" s="24"/>
      <c r="E2" s="24"/>
      <c r="F2" s="24"/>
      <c r="G2" s="24"/>
      <c r="H2" s="24"/>
      <c r="I2" s="24"/>
      <c r="J2" s="24"/>
      <c r="K2" s="25"/>
      <c r="L2" s="10"/>
      <c r="Z2" s="10"/>
    </row>
    <row r="3" spans="1:27" x14ac:dyDescent="0.25">
      <c r="A3" s="23" t="s">
        <v>138</v>
      </c>
      <c r="B3" s="24"/>
      <c r="C3" s="24" t="s">
        <v>713</v>
      </c>
      <c r="D3" s="24"/>
      <c r="E3" s="24"/>
      <c r="F3" s="24"/>
      <c r="G3" s="24"/>
      <c r="H3" s="24"/>
      <c r="I3" s="24"/>
      <c r="J3" s="24"/>
      <c r="K3" s="25"/>
      <c r="L3" s="10"/>
      <c r="Z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Z4" s="14"/>
      <c r="AA4" s="13"/>
    </row>
    <row r="5" spans="1:27" ht="15" customHeight="1" x14ac:dyDescent="0.25">
      <c r="A5" s="29" t="s">
        <v>139</v>
      </c>
      <c r="B5" s="24"/>
      <c r="C5" s="24" t="s">
        <v>714</v>
      </c>
      <c r="D5" s="24"/>
      <c r="E5" s="24"/>
      <c r="F5" s="24"/>
      <c r="G5" s="24"/>
      <c r="H5" s="24"/>
      <c r="I5" s="24"/>
      <c r="J5" s="24"/>
      <c r="K5" s="28"/>
      <c r="L5" s="14"/>
      <c r="Z5" s="14"/>
      <c r="AA5" s="13"/>
    </row>
    <row r="6" spans="1:27" x14ac:dyDescent="0.25">
      <c r="A6" s="33"/>
      <c r="B6" s="24"/>
      <c r="C6" s="24" t="s">
        <v>715</v>
      </c>
      <c r="D6" s="24"/>
      <c r="E6" s="24"/>
      <c r="F6" s="24"/>
      <c r="G6" s="24"/>
      <c r="H6" s="24"/>
      <c r="I6" s="24"/>
      <c r="J6" s="24"/>
      <c r="K6" s="28"/>
      <c r="L6" s="14"/>
      <c r="Z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Z7" s="14"/>
      <c r="AA7" s="13"/>
    </row>
    <row r="8" spans="1:27" ht="15" customHeight="1" x14ac:dyDescent="0.25">
      <c r="A8" s="29"/>
      <c r="B8" s="27"/>
      <c r="C8" s="24" t="s">
        <v>694</v>
      </c>
      <c r="D8" s="24"/>
      <c r="E8" s="24"/>
      <c r="F8" s="24"/>
      <c r="G8" s="24"/>
      <c r="H8" s="24"/>
      <c r="I8" s="24"/>
      <c r="J8" s="24"/>
      <c r="K8" s="28"/>
      <c r="L8" s="14"/>
      <c r="Z8" s="14"/>
      <c r="AA8" s="13"/>
    </row>
    <row r="9" spans="1:27" x14ac:dyDescent="0.25">
      <c r="A9" s="29"/>
      <c r="B9" s="27"/>
      <c r="C9" s="24" t="s">
        <v>716</v>
      </c>
      <c r="D9" s="24"/>
      <c r="E9" s="24"/>
      <c r="F9" s="24"/>
      <c r="G9" s="24"/>
      <c r="H9" s="24"/>
      <c r="I9" s="24"/>
      <c r="J9" s="24"/>
      <c r="K9" s="28"/>
      <c r="L9" s="14"/>
      <c r="Z9" s="14"/>
      <c r="AA9" s="13"/>
    </row>
    <row r="10" spans="1:27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  <c r="Z10" s="14"/>
      <c r="AA10" s="13"/>
    </row>
    <row r="11" spans="1:27" x14ac:dyDescent="0.25">
      <c r="A11" s="26"/>
      <c r="B11" s="27"/>
      <c r="C11" s="320" t="s">
        <v>699</v>
      </c>
      <c r="D11" s="179" t="s">
        <v>696</v>
      </c>
      <c r="E11" s="180"/>
      <c r="F11" s="179" t="s">
        <v>697</v>
      </c>
      <c r="G11" s="180"/>
      <c r="H11" s="179" t="s">
        <v>698</v>
      </c>
      <c r="I11" s="180"/>
      <c r="J11" s="24"/>
      <c r="K11" s="28"/>
      <c r="L11" s="14"/>
      <c r="Z11" s="14"/>
      <c r="AA11" s="13"/>
    </row>
    <row r="12" spans="1:27" x14ac:dyDescent="0.25">
      <c r="A12" s="26"/>
      <c r="B12" s="27"/>
      <c r="C12" s="321"/>
      <c r="D12" s="55" t="s">
        <v>700</v>
      </c>
      <c r="E12" s="89" t="s">
        <v>701</v>
      </c>
      <c r="F12" s="55" t="s">
        <v>700</v>
      </c>
      <c r="G12" s="89" t="s">
        <v>701</v>
      </c>
      <c r="H12" s="55" t="s">
        <v>700</v>
      </c>
      <c r="I12" s="89" t="s">
        <v>701</v>
      </c>
      <c r="J12" s="24"/>
      <c r="K12" s="28"/>
      <c r="L12" s="14"/>
      <c r="Z12" s="14"/>
      <c r="AA12" s="13"/>
    </row>
    <row r="13" spans="1:27" x14ac:dyDescent="0.25">
      <c r="A13" s="26"/>
      <c r="B13" s="27"/>
      <c r="C13" s="16" t="s">
        <v>702</v>
      </c>
      <c r="D13" s="70">
        <v>12033000</v>
      </c>
      <c r="E13" s="97">
        <v>1766000</v>
      </c>
      <c r="F13" s="70">
        <v>2329000</v>
      </c>
      <c r="G13" s="97">
        <v>1236000</v>
      </c>
      <c r="H13" s="70">
        <v>170</v>
      </c>
      <c r="I13" s="73">
        <v>170</v>
      </c>
      <c r="J13" s="24"/>
      <c r="K13" s="28"/>
      <c r="L13" s="14"/>
      <c r="Z13" s="14"/>
      <c r="AA13" s="13"/>
    </row>
    <row r="14" spans="1:27" x14ac:dyDescent="0.25">
      <c r="A14" s="26"/>
      <c r="B14" s="27"/>
      <c r="C14" s="17" t="s">
        <v>703</v>
      </c>
      <c r="D14" s="71">
        <v>13812000</v>
      </c>
      <c r="E14" s="97">
        <v>1819000</v>
      </c>
      <c r="F14" s="71">
        <v>2762000</v>
      </c>
      <c r="G14" s="97">
        <v>1273000</v>
      </c>
      <c r="H14" s="71">
        <v>210</v>
      </c>
      <c r="I14" s="73">
        <v>172</v>
      </c>
      <c r="J14" s="24"/>
      <c r="K14" s="28"/>
      <c r="L14" s="14"/>
      <c r="Z14" s="14"/>
      <c r="AA14" s="13"/>
    </row>
    <row r="15" spans="1:27" x14ac:dyDescent="0.25">
      <c r="A15" s="33"/>
      <c r="B15" s="24"/>
      <c r="C15" s="17" t="s">
        <v>704</v>
      </c>
      <c r="D15" s="71">
        <v>13985000</v>
      </c>
      <c r="E15" s="97">
        <v>1751000</v>
      </c>
      <c r="F15" s="71">
        <v>2797000</v>
      </c>
      <c r="G15" s="97">
        <v>1506000</v>
      </c>
      <c r="H15" s="71">
        <v>210</v>
      </c>
      <c r="I15" s="73">
        <v>201</v>
      </c>
      <c r="J15" s="24"/>
      <c r="K15" s="28"/>
      <c r="L15" s="14"/>
      <c r="Z15" s="14"/>
      <c r="AA15" s="13"/>
    </row>
    <row r="16" spans="1:27" x14ac:dyDescent="0.25">
      <c r="A16" s="33"/>
      <c r="B16" s="24"/>
      <c r="C16" s="17" t="s">
        <v>705</v>
      </c>
      <c r="D16" s="71">
        <v>16444000</v>
      </c>
      <c r="E16" s="97">
        <v>1710000</v>
      </c>
      <c r="F16" s="71">
        <v>3288000</v>
      </c>
      <c r="G16" s="97">
        <v>1471000</v>
      </c>
      <c r="H16" s="71">
        <v>240</v>
      </c>
      <c r="I16" s="73">
        <v>195</v>
      </c>
      <c r="J16" s="24"/>
      <c r="K16" s="28"/>
      <c r="L16" s="14"/>
      <c r="Z16" s="14"/>
      <c r="AA16" s="13"/>
    </row>
    <row r="17" spans="1:27" x14ac:dyDescent="0.25">
      <c r="A17" s="33"/>
      <c r="B17" s="24"/>
      <c r="C17" s="17" t="s">
        <v>706</v>
      </c>
      <c r="D17" s="71">
        <v>17507000</v>
      </c>
      <c r="E17" s="97">
        <v>1673000</v>
      </c>
      <c r="F17" s="71">
        <v>3350000</v>
      </c>
      <c r="G17" s="97">
        <v>1439000</v>
      </c>
      <c r="H17" s="71">
        <v>250</v>
      </c>
      <c r="I17" s="73">
        <v>198</v>
      </c>
      <c r="J17" s="24"/>
      <c r="K17" s="28"/>
      <c r="L17" s="14"/>
      <c r="Z17" s="14"/>
      <c r="AA17" s="13"/>
    </row>
    <row r="18" spans="1:27" x14ac:dyDescent="0.25">
      <c r="A18" s="33"/>
      <c r="B18" s="24"/>
      <c r="C18" s="36" t="s">
        <v>216</v>
      </c>
      <c r="D18" s="206">
        <f>SUM(D13:D17)</f>
        <v>73781000</v>
      </c>
      <c r="E18" s="259">
        <f t="shared" ref="E18:I18" si="0">SUM(E13:E17)</f>
        <v>8719000</v>
      </c>
      <c r="F18" s="206">
        <f t="shared" si="0"/>
        <v>14526000</v>
      </c>
      <c r="G18" s="259">
        <f t="shared" si="0"/>
        <v>6925000</v>
      </c>
      <c r="H18" s="206">
        <f t="shared" si="0"/>
        <v>1080</v>
      </c>
      <c r="I18" s="177">
        <f t="shared" si="0"/>
        <v>936</v>
      </c>
      <c r="J18" s="24"/>
      <c r="K18" s="28"/>
      <c r="L18" s="14"/>
      <c r="Z18" s="14"/>
      <c r="AA18" s="13"/>
    </row>
    <row r="19" spans="1:27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  <c r="Z19" s="14"/>
      <c r="AA19" s="13"/>
    </row>
    <row r="20" spans="1:27" x14ac:dyDescent="0.25">
      <c r="A20" s="33"/>
      <c r="B20" s="24"/>
      <c r="C20" s="57" t="s">
        <v>717</v>
      </c>
      <c r="D20" s="24"/>
      <c r="E20" s="24"/>
      <c r="F20" s="24"/>
      <c r="G20" s="24"/>
      <c r="H20" s="24"/>
      <c r="I20" s="24"/>
      <c r="J20" s="24"/>
      <c r="K20" s="28"/>
      <c r="L20" s="14"/>
      <c r="Z20" s="14"/>
      <c r="AA20" s="13"/>
    </row>
    <row r="21" spans="1:27" x14ac:dyDescent="0.25">
      <c r="A21" s="33"/>
      <c r="B21" s="24"/>
      <c r="C21" s="24" t="s">
        <v>718</v>
      </c>
      <c r="D21" s="24"/>
      <c r="E21" s="24"/>
      <c r="F21" s="24"/>
      <c r="G21" s="24"/>
      <c r="H21" s="24"/>
      <c r="I21" s="24"/>
      <c r="J21" s="24"/>
      <c r="K21" s="28"/>
      <c r="L21" s="14"/>
      <c r="Z21" s="14"/>
      <c r="AA21" s="13"/>
    </row>
    <row r="22" spans="1:27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  <c r="Z22" s="14"/>
      <c r="AA22" s="13"/>
    </row>
    <row r="23" spans="1:27" ht="15" customHeight="1" x14ac:dyDescent="0.25">
      <c r="A23" s="23" t="s">
        <v>159</v>
      </c>
      <c r="B23" s="24" t="s">
        <v>164</v>
      </c>
      <c r="C23" s="24" t="s">
        <v>719</v>
      </c>
      <c r="D23" s="24"/>
      <c r="E23" s="24"/>
      <c r="F23" s="24"/>
      <c r="G23" s="24"/>
      <c r="H23" s="24"/>
      <c r="I23" s="24"/>
      <c r="J23" s="24"/>
      <c r="K23" s="28"/>
      <c r="L23" s="14"/>
      <c r="Z23" s="14"/>
      <c r="AA23" s="13"/>
    </row>
    <row r="24" spans="1:27" ht="15" customHeight="1" x14ac:dyDescent="0.25">
      <c r="A24" s="33"/>
      <c r="B24" s="24"/>
      <c r="C24" s="24" t="s">
        <v>720</v>
      </c>
      <c r="D24" s="24"/>
      <c r="E24" s="24"/>
      <c r="F24" s="24"/>
      <c r="G24" s="24"/>
      <c r="H24" s="24"/>
      <c r="I24" s="24"/>
      <c r="J24" s="24"/>
      <c r="K24" s="28"/>
      <c r="L24" s="14"/>
      <c r="Z24" s="14"/>
      <c r="AA24" s="13"/>
    </row>
    <row r="25" spans="1:27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4"/>
      <c r="K25" s="28"/>
      <c r="L25" s="14"/>
      <c r="Z25" s="14"/>
      <c r="AA25" s="13"/>
    </row>
    <row r="26" spans="1:27" ht="15" customHeight="1" x14ac:dyDescent="0.25">
      <c r="A26" s="33"/>
      <c r="B26" s="24"/>
      <c r="C26" s="36" t="s">
        <v>721</v>
      </c>
      <c r="D26" s="61" t="s">
        <v>722</v>
      </c>
      <c r="E26" s="24"/>
      <c r="F26" s="24"/>
      <c r="G26" s="24"/>
      <c r="H26" s="24"/>
      <c r="I26" s="24"/>
      <c r="J26" s="24"/>
      <c r="K26" s="28"/>
      <c r="L26" s="14"/>
      <c r="Z26" s="14"/>
      <c r="AA26" s="13"/>
    </row>
    <row r="27" spans="1:27" ht="15" customHeight="1" x14ac:dyDescent="0.25">
      <c r="A27" s="33"/>
      <c r="B27" s="24"/>
      <c r="C27" s="17">
        <v>0.1</v>
      </c>
      <c r="D27" s="153" t="s">
        <v>723</v>
      </c>
      <c r="E27" s="24"/>
      <c r="F27" s="24"/>
      <c r="G27" s="24"/>
      <c r="H27" s="24"/>
      <c r="I27" s="24"/>
      <c r="J27" s="24"/>
      <c r="K27" s="28"/>
      <c r="L27" s="14"/>
      <c r="Z27" s="14"/>
      <c r="AA27" s="13"/>
    </row>
    <row r="28" spans="1:27" ht="15" customHeight="1" x14ac:dyDescent="0.25">
      <c r="A28" s="33"/>
      <c r="B28" s="24"/>
      <c r="C28" s="17">
        <v>0.5</v>
      </c>
      <c r="D28" s="260">
        <v>1.9000000000000001E-4</v>
      </c>
      <c r="E28" s="24"/>
      <c r="F28" s="24"/>
      <c r="G28" s="24"/>
      <c r="H28" s="24"/>
      <c r="I28" s="24"/>
      <c r="J28" s="24"/>
      <c r="K28" s="28"/>
      <c r="L28" s="14"/>
      <c r="Z28" s="14"/>
      <c r="AA28" s="13"/>
    </row>
    <row r="29" spans="1:27" x14ac:dyDescent="0.25">
      <c r="A29" s="33"/>
      <c r="B29" s="24"/>
      <c r="C29" s="18">
        <v>0.9</v>
      </c>
      <c r="D29" s="261">
        <v>1.64E-4</v>
      </c>
      <c r="E29" s="24"/>
      <c r="F29" s="24"/>
      <c r="G29" s="24"/>
      <c r="H29" s="24"/>
      <c r="I29" s="24"/>
      <c r="J29" s="24"/>
      <c r="K29" s="28"/>
      <c r="L29" s="14"/>
      <c r="Z29" s="14"/>
      <c r="AA29" s="13"/>
    </row>
    <row r="30" spans="1:27" ht="15.75" thickBo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58"/>
      <c r="L30" s="14"/>
      <c r="Z30" s="14"/>
      <c r="AA30" s="13"/>
    </row>
    <row r="31" spans="1:27" x14ac:dyDescent="0.25">
      <c r="K31" s="13"/>
      <c r="L31" s="14"/>
      <c r="Z31" s="14"/>
      <c r="AA31" s="13"/>
    </row>
    <row r="32" spans="1:27" x14ac:dyDescent="0.25">
      <c r="K32" s="13"/>
      <c r="L32" s="14"/>
      <c r="Z32" s="14"/>
      <c r="AA32" s="13"/>
    </row>
    <row r="33" spans="1:27" x14ac:dyDescent="0.25">
      <c r="K33" s="13"/>
      <c r="L33" s="14"/>
      <c r="Z33" s="14"/>
      <c r="AA33" s="13"/>
    </row>
    <row r="34" spans="1:27" x14ac:dyDescent="0.25">
      <c r="K34" s="13"/>
      <c r="L34" s="14"/>
      <c r="Z34" s="14"/>
      <c r="AA34" s="13"/>
    </row>
    <row r="35" spans="1:27" x14ac:dyDescent="0.25">
      <c r="K35" s="13"/>
      <c r="L35" s="14"/>
      <c r="Z35" s="14"/>
      <c r="AA35" s="13"/>
    </row>
    <row r="36" spans="1:27" x14ac:dyDescent="0.25">
      <c r="K36" s="13"/>
      <c r="L36" s="14"/>
      <c r="Z36" s="14"/>
      <c r="AA36" s="13"/>
    </row>
    <row r="37" spans="1:27" x14ac:dyDescent="0.25">
      <c r="K37" s="13"/>
      <c r="L37" s="14"/>
      <c r="Z37" s="14"/>
      <c r="AA37" s="13"/>
    </row>
    <row r="38" spans="1:27" x14ac:dyDescent="0.25">
      <c r="K38" s="13"/>
      <c r="L38" s="14"/>
      <c r="Z38" s="14"/>
      <c r="AA38" s="13"/>
    </row>
    <row r="39" spans="1:27" x14ac:dyDescent="0.25">
      <c r="A39" s="13"/>
      <c r="B39" s="13"/>
      <c r="K39" s="13"/>
      <c r="L39" s="14"/>
      <c r="Z39" s="14"/>
      <c r="AA39" s="13"/>
    </row>
    <row r="40" spans="1:27" x14ac:dyDescent="0.25">
      <c r="L40" s="14"/>
      <c r="Z40" s="14"/>
      <c r="AA40" s="13"/>
    </row>
    <row r="41" spans="1:27" x14ac:dyDescent="0.25">
      <c r="L41" s="14"/>
      <c r="Z41" s="14"/>
      <c r="AA41" s="13"/>
    </row>
    <row r="42" spans="1:27" x14ac:dyDescent="0.25">
      <c r="L42" s="14"/>
      <c r="Z42" s="14"/>
      <c r="AA42" s="13"/>
    </row>
    <row r="43" spans="1:27" x14ac:dyDescent="0.25">
      <c r="L43" s="14"/>
      <c r="Z43" s="14"/>
      <c r="AA43" s="13"/>
    </row>
    <row r="44" spans="1:27" x14ac:dyDescent="0.25">
      <c r="L44" s="14"/>
      <c r="Z44" s="14"/>
      <c r="AA44" s="13"/>
    </row>
    <row r="45" spans="1:27" x14ac:dyDescent="0.25">
      <c r="L45" s="14"/>
      <c r="Z45" s="14"/>
      <c r="AA45" s="13"/>
    </row>
    <row r="46" spans="1:27" x14ac:dyDescent="0.25">
      <c r="L46" s="14"/>
      <c r="Z46" s="14"/>
      <c r="AA46" s="13"/>
    </row>
    <row r="47" spans="1:27" x14ac:dyDescent="0.25">
      <c r="L47" s="14"/>
      <c r="Z47" s="14"/>
      <c r="AA47" s="13"/>
    </row>
    <row r="48" spans="1:27" x14ac:dyDescent="0.25">
      <c r="L48" s="14"/>
      <c r="Z48" s="14"/>
      <c r="AA48" s="13"/>
    </row>
    <row r="49" spans="1:27" x14ac:dyDescent="0.25">
      <c r="L49" s="14"/>
      <c r="Z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Z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Z53" s="14"/>
    </row>
    <row r="54" spans="1:27" x14ac:dyDescent="0.25">
      <c r="L54" s="14"/>
      <c r="Z54" s="14"/>
    </row>
    <row r="55" spans="1:27" x14ac:dyDescent="0.25">
      <c r="L55" s="14"/>
      <c r="Z55" s="14"/>
    </row>
    <row r="56" spans="1:27" x14ac:dyDescent="0.25">
      <c r="L56" s="14"/>
      <c r="Z56" s="14"/>
    </row>
    <row r="57" spans="1:27" x14ac:dyDescent="0.25">
      <c r="L57" s="14"/>
      <c r="Z57" s="14"/>
    </row>
    <row r="58" spans="1:27" x14ac:dyDescent="0.25">
      <c r="L58" s="14"/>
      <c r="Z58" s="14"/>
    </row>
    <row r="59" spans="1:27" x14ac:dyDescent="0.25">
      <c r="L59" s="14"/>
      <c r="Z59" s="14"/>
    </row>
    <row r="60" spans="1:27" x14ac:dyDescent="0.25">
      <c r="L60" s="14"/>
      <c r="Z60" s="14"/>
    </row>
    <row r="61" spans="1:27" x14ac:dyDescent="0.25">
      <c r="L61" s="14"/>
      <c r="Z61" s="14"/>
    </row>
    <row r="62" spans="1:27" x14ac:dyDescent="0.25">
      <c r="L62" s="14"/>
      <c r="Z62" s="14"/>
    </row>
    <row r="63" spans="1:27" x14ac:dyDescent="0.25">
      <c r="L63" s="14"/>
      <c r="Z63" s="14"/>
    </row>
    <row r="64" spans="1:27" x14ac:dyDescent="0.25">
      <c r="L64" s="14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L100" s="14"/>
      <c r="Z100" s="14"/>
    </row>
    <row r="101" spans="1:26" x14ac:dyDescent="0.25">
      <c r="L101" s="14"/>
      <c r="Z101" s="14"/>
    </row>
    <row r="102" spans="1:26" x14ac:dyDescent="0.25">
      <c r="L102" s="14"/>
      <c r="Z102" s="14"/>
    </row>
    <row r="103" spans="1:26" x14ac:dyDescent="0.25">
      <c r="L103" s="14"/>
      <c r="Z103" s="14"/>
    </row>
    <row r="104" spans="1:26" x14ac:dyDescent="0.25">
      <c r="L104" s="14"/>
      <c r="Z104" s="14"/>
    </row>
    <row r="105" spans="1:26" x14ac:dyDescent="0.25">
      <c r="L105" s="14"/>
      <c r="Z105" s="14"/>
    </row>
    <row r="106" spans="1:26" x14ac:dyDescent="0.25">
      <c r="L106" s="14"/>
      <c r="Z106" s="14"/>
    </row>
    <row r="107" spans="1:26" x14ac:dyDescent="0.25">
      <c r="L107" s="14"/>
      <c r="Z107" s="14"/>
    </row>
    <row r="108" spans="1:26" x14ac:dyDescent="0.25">
      <c r="L108" s="14"/>
      <c r="Z108" s="14"/>
    </row>
    <row r="109" spans="1:26" x14ac:dyDescent="0.25">
      <c r="L109" s="14"/>
      <c r="Z109" s="14"/>
    </row>
    <row r="110" spans="1:26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Z110" s="19"/>
    </row>
    <row r="111" spans="1:26" x14ac:dyDescent="0.25">
      <c r="L111" s="14"/>
      <c r="Z111" s="14"/>
    </row>
    <row r="112" spans="1:26" x14ac:dyDescent="0.25">
      <c r="L112" s="14"/>
      <c r="Z112" s="14"/>
    </row>
    <row r="113" spans="12:26" x14ac:dyDescent="0.25">
      <c r="L113" s="14"/>
      <c r="Z113" s="14"/>
    </row>
    <row r="114" spans="12:26" x14ac:dyDescent="0.25">
      <c r="L114" s="14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</sheetData>
  <mergeCells count="2">
    <mergeCell ref="C11:C12"/>
    <mergeCell ref="J1:K1"/>
  </mergeCells>
  <hyperlinks>
    <hyperlink ref="J1" location="TOC!A1" display="Return to TOC" xr:uid="{1656C9B5-F23C-4EC5-A9D0-264F8E48B21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2DF0-51D1-4640-939D-09D1CA5FB6FD}">
  <sheetPr codeName="Sheet39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28515625" customWidth="1"/>
    <col min="4" max="4" width="24.28515625" bestFit="1" customWidth="1"/>
    <col min="5" max="5" width="17.7109375" customWidth="1"/>
    <col min="6" max="6" width="17.28515625" customWidth="1"/>
    <col min="7" max="7" width="12.5703125" bestFit="1" customWidth="1"/>
    <col min="9" max="9" width="9.140625" customWidth="1"/>
    <col min="10" max="10" width="4.42578125" customWidth="1"/>
    <col min="11" max="11" width="2.7109375" customWidth="1"/>
    <col min="12" max="25" width="9.28515625" customWidth="1"/>
    <col min="26" max="26" width="9" customWidth="1"/>
  </cols>
  <sheetData>
    <row r="1" spans="1:26" x14ac:dyDescent="0.25">
      <c r="A1" s="20" t="s">
        <v>135</v>
      </c>
      <c r="B1" s="21"/>
      <c r="C1" s="21" t="s">
        <v>132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26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138</v>
      </c>
      <c r="B3" s="24"/>
      <c r="C3" s="24" t="s">
        <v>724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139</v>
      </c>
      <c r="B5" s="24"/>
      <c r="C5" s="24" t="s">
        <v>725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24" t="s">
        <v>726</v>
      </c>
      <c r="D6" s="24"/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 t="s">
        <v>727</v>
      </c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9"/>
      <c r="B9" s="27"/>
      <c r="C9" s="36" t="s">
        <v>728</v>
      </c>
      <c r="D9" s="61" t="s">
        <v>729</v>
      </c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17">
        <v>0</v>
      </c>
      <c r="D10" s="262">
        <f>130*0.00001</f>
        <v>1.3000000000000002E-3</v>
      </c>
      <c r="E10" s="24"/>
      <c r="F10" s="24"/>
      <c r="G10" s="24"/>
      <c r="H10" s="24"/>
      <c r="I10" s="24"/>
      <c r="J10" s="25"/>
      <c r="K10" s="14"/>
      <c r="Z10" s="13"/>
    </row>
    <row r="11" spans="1:26" x14ac:dyDescent="0.25">
      <c r="A11" s="26"/>
      <c r="B11" s="27"/>
      <c r="C11" s="17">
        <v>1</v>
      </c>
      <c r="D11" s="262">
        <f>60*0.00001</f>
        <v>6.0000000000000006E-4</v>
      </c>
      <c r="E11" s="24"/>
      <c r="F11" s="24"/>
      <c r="G11" s="24"/>
      <c r="H11" s="24"/>
      <c r="I11" s="24"/>
      <c r="J11" s="25"/>
      <c r="K11" s="14"/>
      <c r="Z11" s="13"/>
    </row>
    <row r="12" spans="1:26" x14ac:dyDescent="0.25">
      <c r="A12" s="26"/>
      <c r="B12" s="27"/>
      <c r="C12" s="17">
        <v>2</v>
      </c>
      <c r="D12" s="262">
        <f>55*0.00001</f>
        <v>5.5000000000000003E-4</v>
      </c>
      <c r="E12" s="24"/>
      <c r="F12" s="24"/>
      <c r="G12" s="24"/>
      <c r="H12" s="24"/>
      <c r="I12" s="24"/>
      <c r="J12" s="25"/>
      <c r="K12" s="14"/>
      <c r="Z12" s="13"/>
    </row>
    <row r="13" spans="1:26" x14ac:dyDescent="0.25">
      <c r="A13" s="26"/>
      <c r="B13" s="27"/>
      <c r="C13" s="17">
        <v>3</v>
      </c>
      <c r="D13" s="262">
        <f>50*0.00001</f>
        <v>5.0000000000000001E-4</v>
      </c>
      <c r="E13" s="24"/>
      <c r="F13" s="24"/>
      <c r="G13" s="24"/>
      <c r="H13" s="24"/>
      <c r="I13" s="24"/>
      <c r="J13" s="25"/>
      <c r="K13" s="14"/>
      <c r="Z13" s="13"/>
    </row>
    <row r="14" spans="1:26" x14ac:dyDescent="0.25">
      <c r="A14" s="26"/>
      <c r="B14" s="27"/>
      <c r="C14" s="18">
        <v>4</v>
      </c>
      <c r="D14" s="263">
        <f>45*0.00001</f>
        <v>4.5000000000000004E-4</v>
      </c>
      <c r="E14" s="24"/>
      <c r="F14" s="24"/>
      <c r="G14" s="24"/>
      <c r="H14" s="24"/>
      <c r="I14" s="24"/>
      <c r="J14" s="25"/>
      <c r="K14" s="14"/>
      <c r="Z14" s="13"/>
    </row>
    <row r="15" spans="1:26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5"/>
      <c r="K15" s="14"/>
      <c r="Z15" s="13"/>
    </row>
    <row r="16" spans="1:26" x14ac:dyDescent="0.25">
      <c r="A16" s="23" t="s">
        <v>159</v>
      </c>
      <c r="B16" s="24"/>
      <c r="C16" s="24" t="s">
        <v>730</v>
      </c>
      <c r="D16" s="24"/>
      <c r="E16" s="24"/>
      <c r="F16" s="24"/>
      <c r="G16" s="24"/>
      <c r="H16" s="24"/>
      <c r="I16" s="24"/>
      <c r="J16" s="25"/>
      <c r="K16" s="14"/>
      <c r="Z16" s="13"/>
    </row>
    <row r="17" spans="1:26" ht="15.75" thickBot="1" x14ac:dyDescent="0.3">
      <c r="A17" s="41"/>
      <c r="B17" s="42"/>
      <c r="C17" s="42"/>
      <c r="D17" s="42"/>
      <c r="E17" s="42"/>
      <c r="F17" s="42"/>
      <c r="G17" s="42"/>
      <c r="H17" s="42"/>
      <c r="I17" s="42"/>
      <c r="J17" s="43"/>
      <c r="K17" s="14"/>
      <c r="Z17" s="13"/>
    </row>
    <row r="18" spans="1:26" x14ac:dyDescent="0.25">
      <c r="K18" s="14"/>
      <c r="Z18" s="13"/>
    </row>
    <row r="19" spans="1:26" ht="15" customHeight="1" x14ac:dyDescent="0.25">
      <c r="K19" s="14"/>
      <c r="Z19" s="13"/>
    </row>
    <row r="20" spans="1:26" x14ac:dyDescent="0.25">
      <c r="K20" s="14"/>
      <c r="Z20" s="13"/>
    </row>
    <row r="21" spans="1:26" x14ac:dyDescent="0.25">
      <c r="K21" s="14"/>
      <c r="Z21" s="13"/>
    </row>
    <row r="22" spans="1:26" x14ac:dyDescent="0.25">
      <c r="K22" s="14"/>
      <c r="Z22" s="13"/>
    </row>
    <row r="23" spans="1:26" ht="15" customHeight="1" x14ac:dyDescent="0.25">
      <c r="K23" s="14"/>
      <c r="Z23" s="13"/>
    </row>
    <row r="24" spans="1:26" ht="15" customHeight="1" x14ac:dyDescent="0.25">
      <c r="K24" s="14"/>
      <c r="Z24" s="13"/>
    </row>
    <row r="25" spans="1:26" ht="15" customHeight="1" x14ac:dyDescent="0.25">
      <c r="K25" s="14"/>
      <c r="Z25" s="13"/>
    </row>
    <row r="26" spans="1:26" ht="15" customHeight="1" x14ac:dyDescent="0.25">
      <c r="K26" s="14"/>
      <c r="Z26" s="13"/>
    </row>
    <row r="27" spans="1:26" ht="15" customHeight="1" x14ac:dyDescent="0.25">
      <c r="K27" s="14"/>
      <c r="Z27" s="13"/>
    </row>
    <row r="28" spans="1:26" ht="15" customHeight="1" x14ac:dyDescent="0.25">
      <c r="K28" s="14"/>
      <c r="Z28" s="13"/>
    </row>
    <row r="29" spans="1:26" x14ac:dyDescent="0.25">
      <c r="K29" s="14"/>
      <c r="Z29" s="13"/>
    </row>
    <row r="30" spans="1:26" x14ac:dyDescent="0.25">
      <c r="K30" s="14"/>
      <c r="Z30" s="13"/>
    </row>
    <row r="31" spans="1:26" x14ac:dyDescent="0.25">
      <c r="K31" s="14"/>
      <c r="Z31" s="13"/>
    </row>
    <row r="32" spans="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K38" s="14"/>
      <c r="Z38" s="13"/>
    </row>
    <row r="39" spans="1:26" x14ac:dyDescent="0.25">
      <c r="A39" s="13"/>
      <c r="B39" s="13"/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:26" x14ac:dyDescent="0.25">
      <c r="K49" s="14"/>
      <c r="Z49" s="13"/>
    </row>
    <row r="50" spans="1:2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25">
      <c r="K54" s="14"/>
    </row>
    <row r="55" spans="1:26" x14ac:dyDescent="0.25">
      <c r="K55" s="14"/>
    </row>
    <row r="56" spans="1:26" x14ac:dyDescent="0.25">
      <c r="K56" s="14"/>
    </row>
    <row r="57" spans="1:26" x14ac:dyDescent="0.25">
      <c r="K57" s="14"/>
    </row>
    <row r="58" spans="1:26" x14ac:dyDescent="0.25">
      <c r="K58" s="14"/>
    </row>
    <row r="59" spans="1:26" x14ac:dyDescent="0.25">
      <c r="K59" s="14"/>
    </row>
    <row r="60" spans="1:26" x14ac:dyDescent="0.25">
      <c r="K60" s="14"/>
    </row>
    <row r="61" spans="1:26" x14ac:dyDescent="0.25">
      <c r="K61" s="14"/>
    </row>
    <row r="62" spans="1:26" x14ac:dyDescent="0.25">
      <c r="K62" s="14"/>
    </row>
    <row r="63" spans="1:26" x14ac:dyDescent="0.25">
      <c r="K63" s="14"/>
    </row>
    <row r="64" spans="1:26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K100" s="14"/>
    </row>
    <row r="101" spans="1:11" x14ac:dyDescent="0.25">
      <c r="K101" s="14"/>
    </row>
    <row r="102" spans="1:11" x14ac:dyDescent="0.25">
      <c r="K102" s="14"/>
    </row>
    <row r="103" spans="1:11" x14ac:dyDescent="0.25"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</sheetData>
  <mergeCells count="1">
    <mergeCell ref="I1:J1"/>
  </mergeCells>
  <hyperlinks>
    <hyperlink ref="I1" location="TOC!A1" display="Return to TOC" xr:uid="{AAFEB427-60E8-4E30-9488-D45BDD9F16D5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8D39-1C9E-495F-8F06-CA360FD23602}">
  <sheetPr codeName="Sheet90"/>
  <dimension ref="A1:H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2.28515625" customWidth="1"/>
    <col min="6" max="6" width="8.42578125" customWidth="1"/>
    <col min="7" max="7" width="2.28515625" customWidth="1"/>
    <col min="8" max="8" width="2.7109375" customWidth="1"/>
    <col min="9" max="23" width="9.28515625" customWidth="1"/>
  </cols>
  <sheetData>
    <row r="1" spans="1:8" x14ac:dyDescent="0.25">
      <c r="A1" s="20" t="s">
        <v>135</v>
      </c>
      <c r="B1" s="21"/>
      <c r="C1" s="21" t="s">
        <v>133</v>
      </c>
      <c r="D1" s="22"/>
      <c r="E1" s="317" t="s">
        <v>169</v>
      </c>
      <c r="F1" s="317"/>
      <c r="G1" s="318"/>
      <c r="H1" s="10"/>
    </row>
    <row r="2" spans="1:8" x14ac:dyDescent="0.25">
      <c r="A2" s="23" t="s">
        <v>136</v>
      </c>
      <c r="B2" s="24"/>
      <c r="C2" s="24" t="s">
        <v>199</v>
      </c>
      <c r="D2" s="24"/>
      <c r="E2" s="24"/>
      <c r="F2" s="24"/>
      <c r="G2" s="25"/>
      <c r="H2" s="10"/>
    </row>
    <row r="3" spans="1:8" x14ac:dyDescent="0.25">
      <c r="A3" s="23" t="s">
        <v>138</v>
      </c>
      <c r="B3" s="24"/>
      <c r="C3" s="24" t="s">
        <v>86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139</v>
      </c>
      <c r="B5" s="24"/>
      <c r="C5" s="196" t="s">
        <v>731</v>
      </c>
      <c r="D5" s="24"/>
      <c r="E5" s="24"/>
      <c r="F5" s="24"/>
      <c r="G5" s="25"/>
      <c r="H5" s="14"/>
    </row>
    <row r="6" spans="1:8" x14ac:dyDescent="0.25">
      <c r="A6" s="33"/>
      <c r="B6" s="289" t="s">
        <v>437</v>
      </c>
      <c r="C6" s="290" t="s">
        <v>732</v>
      </c>
      <c r="D6" s="264">
        <v>500000</v>
      </c>
      <c r="E6" s="32"/>
      <c r="F6" s="24"/>
      <c r="G6" s="25"/>
      <c r="H6" s="14"/>
    </row>
    <row r="7" spans="1:8" ht="15" customHeight="1" x14ac:dyDescent="0.25">
      <c r="A7" s="33"/>
      <c r="B7" s="291" t="s">
        <v>438</v>
      </c>
      <c r="C7" s="292" t="s">
        <v>733</v>
      </c>
      <c r="D7" s="265">
        <v>1.3</v>
      </c>
      <c r="E7" s="32"/>
      <c r="F7" s="24"/>
      <c r="G7" s="25"/>
      <c r="H7" s="14"/>
    </row>
    <row r="8" spans="1:8" ht="15" customHeight="1" x14ac:dyDescent="0.25">
      <c r="A8" s="29"/>
      <c r="B8" s="293" t="s">
        <v>439</v>
      </c>
      <c r="C8" s="292" t="s">
        <v>734</v>
      </c>
      <c r="D8" s="265">
        <v>0.6</v>
      </c>
      <c r="E8" s="32"/>
      <c r="F8" s="24"/>
      <c r="G8" s="25"/>
      <c r="H8" s="14"/>
    </row>
    <row r="9" spans="1:8" x14ac:dyDescent="0.25">
      <c r="A9" s="29"/>
      <c r="B9" s="293" t="s">
        <v>440</v>
      </c>
      <c r="C9" s="292" t="s">
        <v>261</v>
      </c>
      <c r="D9" s="266">
        <v>1.1200000000000001</v>
      </c>
      <c r="E9" s="32" t="s">
        <v>735</v>
      </c>
      <c r="F9" s="24"/>
      <c r="G9" s="25"/>
      <c r="H9" s="14"/>
    </row>
    <row r="10" spans="1:8" x14ac:dyDescent="0.25">
      <c r="A10" s="26"/>
      <c r="B10" s="293" t="s">
        <v>441</v>
      </c>
      <c r="C10" s="292" t="s">
        <v>270</v>
      </c>
      <c r="D10" s="266">
        <v>1.07</v>
      </c>
      <c r="E10" s="32" t="s">
        <v>737</v>
      </c>
      <c r="F10" s="24"/>
      <c r="G10" s="25"/>
      <c r="H10" s="14"/>
    </row>
    <row r="11" spans="1:8" x14ac:dyDescent="0.25">
      <c r="A11" s="26"/>
      <c r="B11" s="293" t="s">
        <v>738</v>
      </c>
      <c r="C11" s="292" t="s">
        <v>739</v>
      </c>
      <c r="D11" s="267">
        <v>50000</v>
      </c>
      <c r="E11" s="32"/>
      <c r="F11" s="24"/>
      <c r="G11" s="25"/>
      <c r="H11" s="14"/>
    </row>
    <row r="12" spans="1:8" x14ac:dyDescent="0.25">
      <c r="A12" s="26"/>
      <c r="B12" s="293" t="s">
        <v>740</v>
      </c>
      <c r="C12" s="292" t="s">
        <v>263</v>
      </c>
      <c r="D12" s="266">
        <v>0.20100000000000001</v>
      </c>
      <c r="E12" s="32"/>
      <c r="F12" s="24"/>
      <c r="G12" s="25"/>
      <c r="H12" s="14"/>
    </row>
    <row r="13" spans="1:8" x14ac:dyDescent="0.25">
      <c r="A13" s="26"/>
      <c r="B13" s="294" t="s">
        <v>741</v>
      </c>
      <c r="C13" s="295" t="s">
        <v>742</v>
      </c>
      <c r="D13" s="268">
        <v>0.61299999999999999</v>
      </c>
      <c r="E13" s="32"/>
      <c r="F13" s="24"/>
      <c r="G13" s="25"/>
      <c r="H13" s="14"/>
    </row>
    <row r="14" spans="1:8" x14ac:dyDescent="0.25">
      <c r="A14" s="26"/>
      <c r="B14" s="27"/>
      <c r="C14" s="24"/>
      <c r="D14" s="24"/>
      <c r="E14" s="24"/>
      <c r="F14" s="24"/>
      <c r="G14" s="25"/>
      <c r="H14" s="14"/>
    </row>
    <row r="15" spans="1:8" x14ac:dyDescent="0.25">
      <c r="A15" s="33"/>
      <c r="B15" s="24"/>
      <c r="C15" s="24"/>
      <c r="D15" s="24"/>
      <c r="E15" s="24"/>
      <c r="F15" s="24"/>
      <c r="G15" s="25"/>
      <c r="H15" s="14"/>
    </row>
    <row r="16" spans="1:8" x14ac:dyDescent="0.25">
      <c r="A16" s="23" t="s">
        <v>159</v>
      </c>
      <c r="B16" s="24"/>
      <c r="C16" s="57" t="s">
        <v>743</v>
      </c>
      <c r="D16" s="24"/>
      <c r="E16" s="24"/>
      <c r="F16" s="24"/>
      <c r="G16" s="25"/>
      <c r="H16" s="14"/>
    </row>
    <row r="17" spans="1:8" x14ac:dyDescent="0.25">
      <c r="A17" s="33"/>
      <c r="B17" s="24"/>
      <c r="C17" s="24"/>
      <c r="D17" s="24"/>
      <c r="E17" s="24"/>
      <c r="F17" s="24"/>
      <c r="G17" s="25"/>
      <c r="H17" s="14"/>
    </row>
    <row r="18" spans="1:8" x14ac:dyDescent="0.25">
      <c r="A18" s="33"/>
      <c r="B18" s="24"/>
      <c r="C18" s="24" t="s">
        <v>744</v>
      </c>
      <c r="D18" s="24"/>
      <c r="E18" s="24"/>
      <c r="F18" s="24"/>
      <c r="G18" s="25"/>
      <c r="H18" s="14"/>
    </row>
    <row r="19" spans="1:8" ht="15" customHeight="1" x14ac:dyDescent="0.25">
      <c r="A19" s="33"/>
      <c r="B19" s="24"/>
      <c r="C19" s="289" t="s">
        <v>736</v>
      </c>
      <c r="D19" s="269">
        <v>0.58199999999999996</v>
      </c>
      <c r="E19" s="24"/>
      <c r="F19" s="24"/>
      <c r="G19" s="25"/>
      <c r="H19" s="14"/>
    </row>
    <row r="20" spans="1:8" x14ac:dyDescent="0.25">
      <c r="A20" s="33"/>
      <c r="B20" s="24"/>
      <c r="C20" s="296" t="s">
        <v>110</v>
      </c>
      <c r="D20" s="270">
        <v>20.95</v>
      </c>
      <c r="E20" s="24"/>
      <c r="F20" s="24"/>
      <c r="G20" s="25"/>
      <c r="H20" s="14"/>
    </row>
    <row r="21" spans="1:8" x14ac:dyDescent="0.25">
      <c r="A21" s="33"/>
      <c r="B21" s="24"/>
      <c r="C21" s="24"/>
      <c r="D21" s="24"/>
      <c r="E21" s="24"/>
      <c r="F21" s="24"/>
      <c r="G21" s="25"/>
      <c r="H21" s="14"/>
    </row>
    <row r="22" spans="1:8" x14ac:dyDescent="0.25">
      <c r="A22" s="33"/>
      <c r="B22" s="24"/>
      <c r="C22" s="196" t="s">
        <v>745</v>
      </c>
      <c r="D22" s="24"/>
      <c r="E22" s="24"/>
      <c r="F22" s="24"/>
      <c r="G22" s="25"/>
      <c r="H22" s="14"/>
    </row>
    <row r="23" spans="1:8" ht="15" customHeight="1" x14ac:dyDescent="0.25">
      <c r="A23" s="33"/>
      <c r="B23" s="24"/>
      <c r="C23" s="36" t="s">
        <v>746</v>
      </c>
      <c r="D23" s="297" t="s">
        <v>110</v>
      </c>
      <c r="E23" s="297"/>
      <c r="F23" s="24"/>
      <c r="G23" s="25"/>
      <c r="H23" s="14"/>
    </row>
    <row r="24" spans="1:8" ht="15" customHeight="1" x14ac:dyDescent="0.25">
      <c r="A24" s="33"/>
      <c r="B24" s="24"/>
      <c r="C24" s="298">
        <v>50</v>
      </c>
      <c r="D24" s="271" t="s">
        <v>747</v>
      </c>
      <c r="E24" s="272"/>
      <c r="F24" s="24"/>
      <c r="G24" s="25"/>
      <c r="H24" s="14"/>
    </row>
    <row r="25" spans="1:8" ht="15" customHeight="1" x14ac:dyDescent="0.25">
      <c r="A25" s="33"/>
      <c r="B25" s="24"/>
      <c r="C25" s="298">
        <v>49</v>
      </c>
      <c r="D25" s="271" t="s">
        <v>748</v>
      </c>
      <c r="E25" s="272"/>
      <c r="F25" s="24"/>
      <c r="G25" s="25"/>
      <c r="H25" s="14"/>
    </row>
    <row r="26" spans="1:8" ht="15" customHeight="1" x14ac:dyDescent="0.25">
      <c r="A26" s="33"/>
      <c r="B26" s="24"/>
      <c r="C26" s="298">
        <v>48</v>
      </c>
      <c r="D26" s="271" t="s">
        <v>749</v>
      </c>
      <c r="E26" s="272"/>
      <c r="F26" s="24"/>
      <c r="G26" s="25"/>
      <c r="H26" s="14"/>
    </row>
    <row r="27" spans="1:8" ht="15" customHeight="1" x14ac:dyDescent="0.25">
      <c r="A27" s="33"/>
      <c r="B27" s="24"/>
      <c r="C27" s="299">
        <v>47</v>
      </c>
      <c r="D27" s="273" t="s">
        <v>750</v>
      </c>
      <c r="E27" s="274"/>
      <c r="F27" s="24"/>
      <c r="G27" s="25"/>
      <c r="H27" s="14"/>
    </row>
    <row r="28" spans="1:8" ht="15" customHeight="1" x14ac:dyDescent="0.25">
      <c r="A28" s="33"/>
      <c r="B28" s="24"/>
      <c r="C28" s="24"/>
      <c r="D28" s="24"/>
      <c r="E28" s="24"/>
      <c r="F28" s="24"/>
      <c r="G28" s="25"/>
      <c r="H28" s="14"/>
    </row>
    <row r="29" spans="1:8" x14ac:dyDescent="0.25">
      <c r="A29" s="33"/>
      <c r="B29" s="24"/>
      <c r="C29" s="196" t="s">
        <v>751</v>
      </c>
      <c r="D29" s="24"/>
      <c r="E29" s="24"/>
      <c r="F29" s="24"/>
      <c r="G29" s="25"/>
      <c r="H29" s="14"/>
    </row>
    <row r="30" spans="1:8" x14ac:dyDescent="0.25">
      <c r="A30" s="33"/>
      <c r="B30" s="24"/>
      <c r="C30" s="36" t="s">
        <v>752</v>
      </c>
      <c r="D30" s="297" t="s">
        <v>753</v>
      </c>
      <c r="E30" s="297"/>
      <c r="F30" s="24"/>
      <c r="G30" s="25"/>
      <c r="H30" s="14"/>
    </row>
    <row r="31" spans="1:8" x14ac:dyDescent="0.25">
      <c r="A31" s="33"/>
      <c r="B31" s="24"/>
      <c r="C31" s="300">
        <v>14</v>
      </c>
      <c r="D31" s="275" t="s">
        <v>754</v>
      </c>
      <c r="E31" s="276"/>
      <c r="F31" s="24"/>
      <c r="G31" s="25"/>
      <c r="H31" s="14"/>
    </row>
    <row r="32" spans="1:8" x14ac:dyDescent="0.25">
      <c r="A32" s="33"/>
      <c r="B32" s="24"/>
      <c r="C32" s="298">
        <v>15</v>
      </c>
      <c r="D32" s="271" t="s">
        <v>755</v>
      </c>
      <c r="E32" s="272"/>
      <c r="F32" s="24"/>
      <c r="G32" s="25"/>
      <c r="H32" s="14"/>
    </row>
    <row r="33" spans="1:8" x14ac:dyDescent="0.25">
      <c r="A33" s="33"/>
      <c r="B33" s="24"/>
      <c r="C33" s="299">
        <v>16</v>
      </c>
      <c r="D33" s="273" t="s">
        <v>756</v>
      </c>
      <c r="E33" s="274"/>
      <c r="F33" s="24"/>
      <c r="G33" s="25"/>
      <c r="H33" s="14"/>
    </row>
    <row r="34" spans="1:8" x14ac:dyDescent="0.25">
      <c r="A34" s="33"/>
      <c r="B34" s="24"/>
      <c r="C34" s="196" t="s">
        <v>757</v>
      </c>
      <c r="D34" s="24"/>
      <c r="E34" s="24"/>
      <c r="F34" s="24"/>
      <c r="G34" s="25"/>
      <c r="H34" s="14"/>
    </row>
    <row r="35" spans="1:8" x14ac:dyDescent="0.25">
      <c r="A35" s="33"/>
      <c r="B35" s="24"/>
      <c r="C35" s="196" t="s">
        <v>760</v>
      </c>
      <c r="D35" s="24"/>
      <c r="E35" s="24"/>
      <c r="F35" s="24"/>
      <c r="G35" s="25"/>
      <c r="H35" s="14"/>
    </row>
    <row r="36" spans="1:8" x14ac:dyDescent="0.25">
      <c r="A36" s="33"/>
      <c r="B36" s="24"/>
      <c r="C36" s="24"/>
      <c r="D36" s="235" t="s">
        <v>746</v>
      </c>
      <c r="E36" s="301"/>
      <c r="F36" s="302"/>
      <c r="G36" s="25"/>
      <c r="H36" s="14"/>
    </row>
    <row r="37" spans="1:8" x14ac:dyDescent="0.25">
      <c r="A37" s="33"/>
      <c r="B37" s="24"/>
      <c r="C37" s="36" t="s">
        <v>339</v>
      </c>
      <c r="D37" s="96">
        <v>49</v>
      </c>
      <c r="E37" s="36">
        <v>48</v>
      </c>
      <c r="F37" s="61">
        <v>47</v>
      </c>
      <c r="G37" s="25"/>
      <c r="H37" s="14"/>
    </row>
    <row r="38" spans="1:8" x14ac:dyDescent="0.25">
      <c r="A38" s="33"/>
      <c r="B38" s="24"/>
      <c r="C38" s="278">
        <v>0.04</v>
      </c>
      <c r="D38" s="277">
        <f>E38+0.0003</f>
        <v>0.96219999999999994</v>
      </c>
      <c r="E38" s="278">
        <v>0.96189999999999998</v>
      </c>
      <c r="F38" s="279">
        <f>E38-0.0003</f>
        <v>0.96160000000000001</v>
      </c>
      <c r="G38" s="25"/>
      <c r="H38" s="14"/>
    </row>
    <row r="39" spans="1:8" x14ac:dyDescent="0.25">
      <c r="A39" s="26"/>
      <c r="B39" s="27"/>
      <c r="C39" s="281">
        <v>0.05</v>
      </c>
      <c r="D39" s="280">
        <f t="shared" ref="D39:D44" si="0">E39+0.0003</f>
        <v>0.95299999999999996</v>
      </c>
      <c r="E39" s="281">
        <v>0.95269999999999999</v>
      </c>
      <c r="F39" s="282">
        <f t="shared" ref="F39:F44" si="1">E39-0.0003</f>
        <v>0.95240000000000002</v>
      </c>
      <c r="G39" s="25"/>
      <c r="H39" s="14"/>
    </row>
    <row r="40" spans="1:8" x14ac:dyDescent="0.25">
      <c r="A40" s="33"/>
      <c r="B40" s="24"/>
      <c r="C40" s="281">
        <v>0.06</v>
      </c>
      <c r="D40" s="280">
        <f t="shared" si="0"/>
        <v>0.94399999999999995</v>
      </c>
      <c r="E40" s="281">
        <v>0.94369999999999998</v>
      </c>
      <c r="F40" s="282">
        <f t="shared" si="1"/>
        <v>0.94340000000000002</v>
      </c>
      <c r="G40" s="25"/>
      <c r="H40" s="14"/>
    </row>
    <row r="41" spans="1:8" x14ac:dyDescent="0.25">
      <c r="A41" s="33"/>
      <c r="B41" s="24"/>
      <c r="C41" s="284" t="s">
        <v>762</v>
      </c>
      <c r="D41" s="283" t="s">
        <v>762</v>
      </c>
      <c r="E41" s="284" t="s">
        <v>762</v>
      </c>
      <c r="F41" s="285" t="s">
        <v>762</v>
      </c>
      <c r="G41" s="25"/>
      <c r="H41" s="14"/>
    </row>
    <row r="42" spans="1:8" x14ac:dyDescent="0.25">
      <c r="A42" s="33"/>
      <c r="B42" s="24"/>
      <c r="C42" s="281">
        <v>2.3199999999999998</v>
      </c>
      <c r="D42" s="280">
        <f t="shared" si="0"/>
        <v>7.3499999999999996E-2</v>
      </c>
      <c r="E42" s="281">
        <v>7.3200000000000001E-2</v>
      </c>
      <c r="F42" s="282">
        <f t="shared" si="1"/>
        <v>7.2900000000000006E-2</v>
      </c>
      <c r="G42" s="25"/>
      <c r="H42" s="14"/>
    </row>
    <row r="43" spans="1:8" x14ac:dyDescent="0.25">
      <c r="A43" s="33"/>
      <c r="B43" s="24"/>
      <c r="C43" s="281">
        <v>2.33</v>
      </c>
      <c r="D43" s="280">
        <f t="shared" si="0"/>
        <v>7.2599999999999998E-2</v>
      </c>
      <c r="E43" s="281">
        <v>7.2300000000000003E-2</v>
      </c>
      <c r="F43" s="282">
        <f t="shared" si="1"/>
        <v>7.2000000000000008E-2</v>
      </c>
      <c r="G43" s="25"/>
      <c r="H43" s="14"/>
    </row>
    <row r="44" spans="1:8" x14ac:dyDescent="0.25">
      <c r="A44" s="33"/>
      <c r="B44" s="24"/>
      <c r="C44" s="287">
        <v>2.34</v>
      </c>
      <c r="D44" s="286">
        <f t="shared" si="0"/>
        <v>7.17E-2</v>
      </c>
      <c r="E44" s="287">
        <v>7.1400000000000005E-2</v>
      </c>
      <c r="F44" s="288">
        <f t="shared" si="1"/>
        <v>7.110000000000001E-2</v>
      </c>
      <c r="G44" s="25"/>
      <c r="H44" s="14"/>
    </row>
    <row r="45" spans="1:8" ht="15.75" thickBot="1" x14ac:dyDescent="0.3">
      <c r="A45" s="41"/>
      <c r="B45" s="42"/>
      <c r="C45" s="42"/>
      <c r="D45" s="42"/>
      <c r="E45" s="42"/>
      <c r="F45" s="42"/>
      <c r="G45" s="43"/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1:8" x14ac:dyDescent="0.25">
      <c r="H49" s="14"/>
    </row>
    <row r="50" spans="1:8" x14ac:dyDescent="0.25">
      <c r="A50" s="19"/>
      <c r="B50" s="19"/>
      <c r="C50" s="19"/>
      <c r="D50" s="19"/>
      <c r="E50" s="19"/>
      <c r="F50" s="19"/>
      <c r="G50" s="19"/>
      <c r="H50" s="19"/>
    </row>
    <row r="51" spans="1:8" x14ac:dyDescent="0.25">
      <c r="C51" s="13"/>
      <c r="D51" s="13"/>
      <c r="E51" s="13"/>
      <c r="F51" s="13"/>
      <c r="G51" s="13"/>
      <c r="H51" s="14"/>
    </row>
    <row r="52" spans="1:8" x14ac:dyDescent="0.25">
      <c r="C52" s="13"/>
      <c r="D52" s="13"/>
      <c r="E52" s="13"/>
      <c r="F52" s="13"/>
      <c r="G52" s="13"/>
      <c r="H52" s="14"/>
    </row>
    <row r="53" spans="1:8" x14ac:dyDescent="0.25">
      <c r="C53" s="13"/>
      <c r="D53" s="13"/>
      <c r="E53" s="13"/>
      <c r="F53" s="13"/>
      <c r="G53" s="13"/>
      <c r="H53" s="14"/>
    </row>
    <row r="54" spans="1:8" x14ac:dyDescent="0.25">
      <c r="H54" s="14"/>
    </row>
    <row r="55" spans="1:8" x14ac:dyDescent="0.25">
      <c r="H55" s="14"/>
    </row>
    <row r="56" spans="1:8" x14ac:dyDescent="0.25">
      <c r="H56" s="14"/>
    </row>
    <row r="57" spans="1:8" x14ac:dyDescent="0.25">
      <c r="H57" s="14"/>
    </row>
    <row r="58" spans="1:8" x14ac:dyDescent="0.25">
      <c r="H58" s="14"/>
    </row>
    <row r="59" spans="1:8" x14ac:dyDescent="0.25">
      <c r="H59" s="14"/>
    </row>
    <row r="60" spans="1:8" x14ac:dyDescent="0.25">
      <c r="H60" s="14"/>
    </row>
    <row r="61" spans="1:8" x14ac:dyDescent="0.25">
      <c r="H61" s="14"/>
    </row>
    <row r="62" spans="1:8" x14ac:dyDescent="0.25">
      <c r="H62" s="14"/>
    </row>
    <row r="63" spans="1:8" x14ac:dyDescent="0.25">
      <c r="H63" s="14"/>
    </row>
    <row r="64" spans="1:8" x14ac:dyDescent="0.25"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1:8" x14ac:dyDescent="0.25">
      <c r="H97" s="14"/>
    </row>
    <row r="98" spans="1:8" x14ac:dyDescent="0.25">
      <c r="H98" s="14"/>
    </row>
    <row r="99" spans="1:8" x14ac:dyDescent="0.25">
      <c r="H99" s="14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C101" s="13"/>
      <c r="D101" s="13"/>
      <c r="E101" s="13"/>
      <c r="F101" s="13"/>
      <c r="G101" s="13"/>
      <c r="H101" s="14"/>
    </row>
    <row r="102" spans="1:8" x14ac:dyDescent="0.25">
      <c r="C102" s="13"/>
      <c r="D102" s="13"/>
      <c r="E102" s="13"/>
      <c r="F102" s="13"/>
      <c r="G102" s="13"/>
      <c r="H102" s="14"/>
    </row>
    <row r="103" spans="1:8" x14ac:dyDescent="0.25">
      <c r="C103" s="13"/>
      <c r="D103" s="13"/>
      <c r="E103" s="13"/>
      <c r="F103" s="13"/>
      <c r="G103" s="13"/>
      <c r="H103" s="14"/>
    </row>
    <row r="104" spans="1:8" x14ac:dyDescent="0.25">
      <c r="H104" s="14"/>
    </row>
    <row r="105" spans="1:8" x14ac:dyDescent="0.25">
      <c r="H105" s="14"/>
    </row>
    <row r="106" spans="1:8" x14ac:dyDescent="0.25">
      <c r="H106" s="14"/>
    </row>
    <row r="107" spans="1:8" x14ac:dyDescent="0.25">
      <c r="H107" s="14"/>
    </row>
    <row r="108" spans="1:8" x14ac:dyDescent="0.25">
      <c r="H108" s="14"/>
    </row>
    <row r="109" spans="1:8" x14ac:dyDescent="0.25">
      <c r="H109" s="14"/>
    </row>
    <row r="110" spans="1:8" x14ac:dyDescent="0.25">
      <c r="H110" s="14"/>
    </row>
    <row r="111" spans="1:8" x14ac:dyDescent="0.25">
      <c r="H111" s="14"/>
    </row>
    <row r="112" spans="1:8" x14ac:dyDescent="0.25">
      <c r="H112" s="14"/>
    </row>
    <row r="113" spans="8:8" x14ac:dyDescent="0.25">
      <c r="H113" s="14"/>
    </row>
    <row r="114" spans="8:8" x14ac:dyDescent="0.25">
      <c r="H114" s="14"/>
    </row>
    <row r="115" spans="8:8" x14ac:dyDescent="0.25">
      <c r="H115" s="14"/>
    </row>
    <row r="116" spans="8:8" x14ac:dyDescent="0.25">
      <c r="H116" s="14"/>
    </row>
    <row r="117" spans="8:8" x14ac:dyDescent="0.25">
      <c r="H117" s="14"/>
    </row>
    <row r="118" spans="8:8" x14ac:dyDescent="0.25">
      <c r="H118" s="14"/>
    </row>
    <row r="119" spans="8:8" x14ac:dyDescent="0.25">
      <c r="H119" s="14"/>
    </row>
    <row r="120" spans="8:8" x14ac:dyDescent="0.25">
      <c r="H120" s="14"/>
    </row>
    <row r="121" spans="8:8" x14ac:dyDescent="0.25">
      <c r="H121" s="14"/>
    </row>
    <row r="122" spans="8:8" x14ac:dyDescent="0.25">
      <c r="H122" s="14"/>
    </row>
    <row r="123" spans="8:8" x14ac:dyDescent="0.25">
      <c r="H123" s="14"/>
    </row>
    <row r="124" spans="8:8" x14ac:dyDescent="0.25">
      <c r="H124" s="14"/>
    </row>
    <row r="125" spans="8:8" x14ac:dyDescent="0.25">
      <c r="H125" s="14"/>
    </row>
    <row r="126" spans="8:8" x14ac:dyDescent="0.25">
      <c r="H126" s="14"/>
    </row>
    <row r="127" spans="8:8" x14ac:dyDescent="0.25">
      <c r="H127" s="14"/>
    </row>
    <row r="128" spans="8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/>
      <c r="B150" s="19"/>
      <c r="C150" s="19"/>
      <c r="D150" s="19"/>
      <c r="E150" s="19"/>
      <c r="F150" s="19"/>
      <c r="G150" s="19"/>
      <c r="H150" s="19"/>
    </row>
    <row r="151" spans="1:8" x14ac:dyDescent="0.25">
      <c r="H151" s="14"/>
    </row>
    <row r="152" spans="1:8" x14ac:dyDescent="0.25">
      <c r="H152" s="14"/>
    </row>
    <row r="153" spans="1:8" x14ac:dyDescent="0.25">
      <c r="H153" s="14"/>
    </row>
    <row r="154" spans="1:8" x14ac:dyDescent="0.25">
      <c r="H154" s="14"/>
    </row>
    <row r="155" spans="1:8" x14ac:dyDescent="0.25">
      <c r="H155" s="14"/>
    </row>
    <row r="156" spans="1:8" x14ac:dyDescent="0.25">
      <c r="H156" s="14"/>
    </row>
    <row r="157" spans="1:8" x14ac:dyDescent="0.25">
      <c r="H157" s="14"/>
    </row>
    <row r="158" spans="1:8" x14ac:dyDescent="0.25">
      <c r="H158" s="14"/>
    </row>
  </sheetData>
  <mergeCells count="1">
    <mergeCell ref="E1:G1"/>
  </mergeCells>
  <hyperlinks>
    <hyperlink ref="E1" location="TOC!A1" display="Return to TOC" xr:uid="{FE133D3C-684A-44EC-9F5C-D29AE923DC5F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98D5-C59B-45F5-882C-EBAF1A24BCC7}">
  <sheetPr codeName="Sheet91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5" customWidth="1"/>
    <col min="6" max="6" width="14" customWidth="1"/>
    <col min="7" max="7" width="12.5703125" bestFit="1" customWidth="1"/>
    <col min="8" max="8" width="13.140625" customWidth="1"/>
    <col min="9" max="9" width="3" customWidth="1"/>
    <col min="10" max="10" width="2.7109375" customWidth="1"/>
    <col min="11" max="23" width="9.28515625" customWidth="1"/>
    <col min="24" max="25" width="9" customWidth="1"/>
  </cols>
  <sheetData>
    <row r="1" spans="1:25" x14ac:dyDescent="0.25">
      <c r="A1" s="20" t="s">
        <v>135</v>
      </c>
      <c r="B1" s="21"/>
      <c r="C1" s="21" t="s">
        <v>133</v>
      </c>
      <c r="D1" s="22"/>
      <c r="E1" s="21"/>
      <c r="F1" s="21"/>
      <c r="G1" s="21"/>
      <c r="H1" s="317" t="s">
        <v>169</v>
      </c>
      <c r="I1" s="318"/>
      <c r="J1" s="10"/>
      <c r="X1" s="10"/>
    </row>
    <row r="2" spans="1:25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138</v>
      </c>
      <c r="B3" s="24"/>
      <c r="C3" s="24" t="s">
        <v>86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139</v>
      </c>
      <c r="B5" s="24"/>
      <c r="C5" s="196" t="s">
        <v>731</v>
      </c>
      <c r="D5" s="24"/>
      <c r="E5" s="24"/>
      <c r="F5" s="24"/>
      <c r="G5" s="24"/>
      <c r="H5" s="24"/>
      <c r="I5" s="25"/>
      <c r="J5" s="14"/>
      <c r="X5" s="14"/>
      <c r="Y5" s="13"/>
    </row>
    <row r="6" spans="1:25" x14ac:dyDescent="0.25">
      <c r="A6" s="33"/>
      <c r="B6" s="289" t="s">
        <v>437</v>
      </c>
      <c r="C6" s="290" t="s">
        <v>732</v>
      </c>
      <c r="D6" s="264">
        <v>750000</v>
      </c>
      <c r="E6" s="32"/>
      <c r="F6" s="24"/>
      <c r="G6" s="24"/>
      <c r="H6" s="24"/>
      <c r="I6" s="25"/>
      <c r="J6" s="14"/>
      <c r="X6" s="14"/>
      <c r="Y6" s="13"/>
    </row>
    <row r="7" spans="1:25" ht="15" customHeight="1" x14ac:dyDescent="0.25">
      <c r="A7" s="33"/>
      <c r="B7" s="291" t="s">
        <v>438</v>
      </c>
      <c r="C7" s="292" t="s">
        <v>733</v>
      </c>
      <c r="D7" s="265">
        <v>1.25</v>
      </c>
      <c r="E7" s="32"/>
      <c r="F7" s="24"/>
      <c r="G7" s="24"/>
      <c r="H7" s="24"/>
      <c r="I7" s="25"/>
      <c r="J7" s="14"/>
      <c r="X7" s="14"/>
      <c r="Y7" s="13"/>
    </row>
    <row r="8" spans="1:25" ht="15" customHeight="1" x14ac:dyDescent="0.25">
      <c r="A8" s="29"/>
      <c r="B8" s="293" t="s">
        <v>439</v>
      </c>
      <c r="C8" s="292" t="s">
        <v>734</v>
      </c>
      <c r="D8" s="265">
        <v>0.25</v>
      </c>
      <c r="E8" s="32"/>
      <c r="F8" s="24"/>
      <c r="G8" s="24"/>
      <c r="H8" s="24"/>
      <c r="I8" s="25"/>
      <c r="J8" s="14"/>
      <c r="X8" s="14"/>
      <c r="Y8" s="13"/>
    </row>
    <row r="9" spans="1:25" x14ac:dyDescent="0.25">
      <c r="A9" s="29"/>
      <c r="B9" s="293" t="s">
        <v>440</v>
      </c>
      <c r="C9" s="292" t="s">
        <v>261</v>
      </c>
      <c r="D9" s="266">
        <v>1.23</v>
      </c>
      <c r="E9" s="32" t="s">
        <v>735</v>
      </c>
      <c r="F9" s="24"/>
      <c r="G9" s="24"/>
      <c r="H9" s="24"/>
      <c r="I9" s="25"/>
      <c r="J9" s="14"/>
      <c r="X9" s="14"/>
      <c r="Y9" s="13"/>
    </row>
    <row r="10" spans="1:25" x14ac:dyDescent="0.25">
      <c r="A10" s="26"/>
      <c r="B10" s="293" t="s">
        <v>441</v>
      </c>
      <c r="C10" s="292" t="s">
        <v>270</v>
      </c>
      <c r="D10" s="266">
        <v>1.1399999999999999</v>
      </c>
      <c r="E10" s="32" t="s">
        <v>737</v>
      </c>
      <c r="F10" s="24"/>
      <c r="G10" s="24"/>
      <c r="H10" s="24"/>
      <c r="I10" s="25"/>
      <c r="J10" s="14"/>
      <c r="X10" s="14"/>
      <c r="Y10" s="13"/>
    </row>
    <row r="11" spans="1:25" x14ac:dyDescent="0.25">
      <c r="A11" s="26"/>
      <c r="B11" s="293" t="s">
        <v>738</v>
      </c>
      <c r="C11" s="292" t="s">
        <v>739</v>
      </c>
      <c r="D11" s="267">
        <v>100000</v>
      </c>
      <c r="E11" s="32"/>
      <c r="F11" s="24"/>
      <c r="G11" s="24"/>
      <c r="H11" s="24"/>
      <c r="I11" s="25"/>
      <c r="J11" s="14"/>
      <c r="X11" s="14"/>
      <c r="Y11" s="13"/>
    </row>
    <row r="12" spans="1:25" x14ac:dyDescent="0.25">
      <c r="A12" s="26"/>
      <c r="B12" s="293" t="s">
        <v>740</v>
      </c>
      <c r="C12" s="292" t="s">
        <v>263</v>
      </c>
      <c r="D12" s="266">
        <v>0.189</v>
      </c>
      <c r="E12" s="32"/>
      <c r="F12" s="24"/>
      <c r="G12" s="148"/>
      <c r="H12" s="24"/>
      <c r="I12" s="25"/>
      <c r="J12" s="14"/>
      <c r="X12" s="14"/>
      <c r="Y12" s="13"/>
    </row>
    <row r="13" spans="1:25" x14ac:dyDescent="0.25">
      <c r="A13" s="26"/>
      <c r="B13" s="294" t="s">
        <v>741</v>
      </c>
      <c r="C13" s="295" t="s">
        <v>764</v>
      </c>
      <c r="D13" s="303">
        <v>153750</v>
      </c>
      <c r="E13" s="32"/>
      <c r="F13" s="148"/>
      <c r="G13" s="24"/>
      <c r="H13" s="24"/>
      <c r="I13" s="25"/>
      <c r="J13" s="14"/>
      <c r="X13" s="14"/>
      <c r="Y13" s="13"/>
    </row>
    <row r="14" spans="1:25" x14ac:dyDescent="0.25">
      <c r="A14" s="26"/>
      <c r="B14" s="27"/>
      <c r="C14" s="24"/>
      <c r="D14" s="24"/>
      <c r="E14" s="24"/>
      <c r="F14" s="24"/>
      <c r="G14" s="24"/>
      <c r="H14" s="24"/>
      <c r="I14" s="25"/>
      <c r="J14" s="14"/>
      <c r="X14" s="14"/>
      <c r="Y14" s="13"/>
    </row>
    <row r="15" spans="1:25" x14ac:dyDescent="0.25">
      <c r="A15" s="33"/>
      <c r="B15" s="24"/>
      <c r="C15" s="24"/>
      <c r="D15" s="24"/>
      <c r="E15" s="24"/>
      <c r="F15" s="24"/>
      <c r="G15" s="24"/>
      <c r="H15" s="24"/>
      <c r="I15" s="25"/>
      <c r="J15" s="14"/>
      <c r="X15" s="14"/>
      <c r="Y15" s="13"/>
    </row>
    <row r="16" spans="1:25" x14ac:dyDescent="0.25">
      <c r="A16" s="23" t="s">
        <v>159</v>
      </c>
      <c r="B16" s="24"/>
      <c r="C16" s="57" t="s">
        <v>743</v>
      </c>
      <c r="D16" s="24"/>
      <c r="E16" s="24"/>
      <c r="F16" s="24"/>
      <c r="G16" s="24"/>
      <c r="H16" s="24"/>
      <c r="I16" s="25"/>
      <c r="J16" s="14"/>
      <c r="X16" s="14"/>
      <c r="Y16" s="13"/>
    </row>
    <row r="17" spans="1:25" x14ac:dyDescent="0.25">
      <c r="A17" s="33"/>
      <c r="B17" s="24"/>
      <c r="C17" s="24" t="s">
        <v>744</v>
      </c>
      <c r="D17" s="24"/>
      <c r="E17" s="24"/>
      <c r="F17" s="24"/>
      <c r="G17" s="24"/>
      <c r="H17" s="24"/>
      <c r="I17" s="25"/>
      <c r="J17" s="14"/>
      <c r="X17" s="14"/>
      <c r="Y17" s="13"/>
    </row>
    <row r="18" spans="1:25" x14ac:dyDescent="0.25">
      <c r="A18" s="33"/>
      <c r="B18" s="24"/>
      <c r="C18" s="24"/>
      <c r="D18" s="24"/>
      <c r="E18" s="24"/>
      <c r="F18" s="24"/>
      <c r="G18" s="24"/>
      <c r="H18" s="24"/>
      <c r="I18" s="25"/>
      <c r="J18" s="14"/>
      <c r="X18" s="14"/>
      <c r="Y18" s="13"/>
    </row>
    <row r="19" spans="1:25" ht="15" customHeight="1" x14ac:dyDescent="0.25">
      <c r="A19" s="33"/>
      <c r="B19" s="24"/>
      <c r="C19" s="24" t="s">
        <v>765</v>
      </c>
      <c r="D19" s="24"/>
      <c r="E19" s="24"/>
      <c r="F19" s="57">
        <v>0.75</v>
      </c>
      <c r="G19" s="24"/>
      <c r="H19" s="24"/>
      <c r="I19" s="25"/>
      <c r="J19" s="14"/>
      <c r="X19" s="14"/>
      <c r="Y19" s="13"/>
    </row>
    <row r="20" spans="1:25" ht="30" x14ac:dyDescent="0.25">
      <c r="A20" s="33"/>
      <c r="B20" s="24"/>
      <c r="C20" s="66" t="s">
        <v>666</v>
      </c>
      <c r="D20" s="304" t="s">
        <v>758</v>
      </c>
      <c r="E20" s="304" t="s">
        <v>251</v>
      </c>
      <c r="F20" s="304" t="s">
        <v>759</v>
      </c>
      <c r="G20" s="305" t="s">
        <v>243</v>
      </c>
      <c r="H20" s="306" t="s">
        <v>763</v>
      </c>
      <c r="I20" s="25"/>
      <c r="J20" s="14"/>
      <c r="X20" s="14"/>
      <c r="Y20" s="13"/>
    </row>
    <row r="21" spans="1:25" x14ac:dyDescent="0.25">
      <c r="A21" s="33"/>
      <c r="B21" s="24"/>
      <c r="C21" s="50" t="s">
        <v>761</v>
      </c>
      <c r="D21" s="86" t="s">
        <v>494</v>
      </c>
      <c r="E21" s="97">
        <v>32074.248749999999</v>
      </c>
      <c r="F21" s="86">
        <v>0.09</v>
      </c>
      <c r="G21" s="97">
        <v>208613</v>
      </c>
      <c r="H21" s="71">
        <v>10000</v>
      </c>
      <c r="I21" s="25"/>
      <c r="J21" s="14"/>
      <c r="X21" s="14"/>
      <c r="Y21" s="13"/>
    </row>
    <row r="22" spans="1:25" x14ac:dyDescent="0.25">
      <c r="A22" s="33"/>
      <c r="B22" s="24"/>
      <c r="C22" s="50" t="s">
        <v>761</v>
      </c>
      <c r="D22" s="86" t="s">
        <v>682</v>
      </c>
      <c r="E22" s="97">
        <v>106179.13499999999</v>
      </c>
      <c r="F22" s="86">
        <v>0.11</v>
      </c>
      <c r="G22" s="97">
        <v>690596</v>
      </c>
      <c r="H22" s="71">
        <v>21000</v>
      </c>
      <c r="I22" s="25"/>
      <c r="J22" s="14"/>
      <c r="X22" s="14"/>
      <c r="Y22" s="13"/>
    </row>
    <row r="23" spans="1:25" ht="15" customHeight="1" x14ac:dyDescent="0.25">
      <c r="A23" s="33"/>
      <c r="B23" s="24"/>
      <c r="C23" s="55" t="s">
        <v>235</v>
      </c>
      <c r="D23" s="145" t="s">
        <v>336</v>
      </c>
      <c r="E23" s="98">
        <v>15496.4625</v>
      </c>
      <c r="F23" s="145">
        <v>0.38</v>
      </c>
      <c r="G23" s="98">
        <v>100790</v>
      </c>
      <c r="H23" s="74">
        <v>2000</v>
      </c>
      <c r="I23" s="25"/>
      <c r="J23" s="14"/>
      <c r="X23" s="14"/>
      <c r="Y23" s="13"/>
    </row>
    <row r="24" spans="1:25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5"/>
      <c r="J24" s="14"/>
      <c r="X24" s="14"/>
      <c r="Y24" s="13"/>
    </row>
    <row r="25" spans="1:25" ht="15" customHeight="1" x14ac:dyDescent="0.25">
      <c r="A25" s="33"/>
      <c r="B25" s="24"/>
      <c r="C25" s="196" t="s">
        <v>745</v>
      </c>
      <c r="D25" s="24"/>
      <c r="E25" s="24"/>
      <c r="F25" s="24"/>
      <c r="G25" s="24"/>
      <c r="H25" s="24"/>
      <c r="I25" s="25"/>
      <c r="J25" s="14"/>
      <c r="X25" s="14"/>
      <c r="Y25" s="13"/>
    </row>
    <row r="26" spans="1:25" ht="15" customHeight="1" x14ac:dyDescent="0.25">
      <c r="A26" s="33"/>
      <c r="B26" s="24"/>
      <c r="C26" s="36" t="s">
        <v>746</v>
      </c>
      <c r="D26" s="297" t="s">
        <v>110</v>
      </c>
      <c r="E26" s="297"/>
      <c r="F26" s="24"/>
      <c r="G26" s="24"/>
      <c r="H26" s="24"/>
      <c r="I26" s="25"/>
      <c r="J26" s="14"/>
      <c r="X26" s="14"/>
      <c r="Y26" s="13"/>
    </row>
    <row r="27" spans="1:25" ht="15" customHeight="1" x14ac:dyDescent="0.25">
      <c r="A27" s="33"/>
      <c r="B27" s="24"/>
      <c r="C27" s="298">
        <v>51</v>
      </c>
      <c r="D27" s="271" t="s">
        <v>766</v>
      </c>
      <c r="E27" s="272"/>
      <c r="F27" s="24"/>
      <c r="G27" s="24"/>
      <c r="H27" s="24"/>
      <c r="I27" s="25"/>
      <c r="J27" s="14"/>
      <c r="X27" s="14"/>
      <c r="Y27" s="13"/>
    </row>
    <row r="28" spans="1:25" ht="15" customHeight="1" x14ac:dyDescent="0.25">
      <c r="A28" s="33"/>
      <c r="B28" s="24"/>
      <c r="C28" s="298">
        <v>50</v>
      </c>
      <c r="D28" s="271" t="s">
        <v>747</v>
      </c>
      <c r="E28" s="272"/>
      <c r="F28" s="24"/>
      <c r="G28" s="24"/>
      <c r="H28" s="24"/>
      <c r="I28" s="25"/>
      <c r="J28" s="14"/>
      <c r="X28" s="14"/>
      <c r="Y28" s="13"/>
    </row>
    <row r="29" spans="1:25" x14ac:dyDescent="0.25">
      <c r="A29" s="33"/>
      <c r="B29" s="24"/>
      <c r="C29" s="298">
        <v>49</v>
      </c>
      <c r="D29" s="271" t="s">
        <v>748</v>
      </c>
      <c r="E29" s="272"/>
      <c r="F29" s="24"/>
      <c r="G29" s="24"/>
      <c r="H29" s="24"/>
      <c r="I29" s="25"/>
      <c r="J29" s="14"/>
      <c r="X29" s="14"/>
      <c r="Y29" s="13"/>
    </row>
    <row r="30" spans="1:25" x14ac:dyDescent="0.25">
      <c r="A30" s="33"/>
      <c r="B30" s="24"/>
      <c r="C30" s="299">
        <v>48</v>
      </c>
      <c r="D30" s="273" t="s">
        <v>749</v>
      </c>
      <c r="E30" s="274"/>
      <c r="F30" s="24"/>
      <c r="G30" s="24"/>
      <c r="H30" s="24"/>
      <c r="I30" s="25"/>
      <c r="J30" s="14"/>
      <c r="X30" s="14"/>
      <c r="Y30" s="13"/>
    </row>
    <row r="31" spans="1:25" x14ac:dyDescent="0.25">
      <c r="A31" s="33"/>
      <c r="B31" s="24"/>
      <c r="C31" s="24"/>
      <c r="D31" s="24"/>
      <c r="E31" s="24"/>
      <c r="F31" s="24"/>
      <c r="G31" s="24"/>
      <c r="H31" s="24"/>
      <c r="I31" s="25"/>
      <c r="J31" s="14"/>
      <c r="X31" s="14"/>
      <c r="Y31" s="13"/>
    </row>
    <row r="32" spans="1:25" x14ac:dyDescent="0.25">
      <c r="A32" s="33"/>
      <c r="B32" s="24"/>
      <c r="C32" s="196" t="s">
        <v>751</v>
      </c>
      <c r="D32" s="24"/>
      <c r="E32" s="24"/>
      <c r="F32" s="24"/>
      <c r="G32" s="24"/>
      <c r="H32" s="24"/>
      <c r="I32" s="25"/>
      <c r="J32" s="14"/>
      <c r="X32" s="14"/>
      <c r="Y32" s="13"/>
    </row>
    <row r="33" spans="1:25" x14ac:dyDescent="0.25">
      <c r="A33" s="33"/>
      <c r="B33" s="24"/>
      <c r="C33" s="36" t="s">
        <v>752</v>
      </c>
      <c r="D33" s="297" t="s">
        <v>753</v>
      </c>
      <c r="E33" s="297"/>
      <c r="F33" s="24"/>
      <c r="G33" s="24"/>
      <c r="H33" s="24"/>
      <c r="I33" s="25"/>
      <c r="J33" s="14"/>
      <c r="X33" s="14"/>
      <c r="Y33" s="13"/>
    </row>
    <row r="34" spans="1:25" x14ac:dyDescent="0.25">
      <c r="A34" s="33"/>
      <c r="B34" s="24"/>
      <c r="C34" s="300">
        <v>5</v>
      </c>
      <c r="D34" s="275" t="s">
        <v>767</v>
      </c>
      <c r="E34" s="276"/>
      <c r="F34" s="24"/>
      <c r="G34" s="24"/>
      <c r="H34" s="24"/>
      <c r="I34" s="25"/>
      <c r="J34" s="14"/>
      <c r="X34" s="14"/>
      <c r="Y34" s="13"/>
    </row>
    <row r="35" spans="1:25" x14ac:dyDescent="0.25">
      <c r="A35" s="33"/>
      <c r="B35" s="24"/>
      <c r="C35" s="298">
        <v>6</v>
      </c>
      <c r="D35" s="271" t="s">
        <v>768</v>
      </c>
      <c r="E35" s="272"/>
      <c r="F35" s="24"/>
      <c r="G35" s="24"/>
      <c r="H35" s="24"/>
      <c r="I35" s="25"/>
      <c r="J35" s="14"/>
      <c r="X35" s="14"/>
      <c r="Y35" s="13"/>
    </row>
    <row r="36" spans="1:25" x14ac:dyDescent="0.25">
      <c r="A36" s="33"/>
      <c r="B36" s="24"/>
      <c r="C36" s="299">
        <v>7</v>
      </c>
      <c r="D36" s="273" t="s">
        <v>769</v>
      </c>
      <c r="E36" s="274"/>
      <c r="F36" s="24"/>
      <c r="G36" s="24"/>
      <c r="H36" s="24"/>
      <c r="I36" s="25"/>
      <c r="J36" s="14"/>
      <c r="X36" s="14"/>
      <c r="Y36" s="13"/>
    </row>
    <row r="37" spans="1:25" x14ac:dyDescent="0.25">
      <c r="A37" s="33"/>
      <c r="B37" s="24"/>
      <c r="C37" s="24"/>
      <c r="D37" s="24"/>
      <c r="E37" s="24"/>
      <c r="F37" s="24"/>
      <c r="G37" s="24"/>
      <c r="H37" s="24"/>
      <c r="I37" s="25"/>
      <c r="J37" s="14"/>
      <c r="X37" s="14"/>
      <c r="Y37" s="13"/>
    </row>
    <row r="38" spans="1:25" x14ac:dyDescent="0.25">
      <c r="A38" s="33"/>
      <c r="B38" s="24"/>
      <c r="C38" s="196" t="s">
        <v>770</v>
      </c>
      <c r="D38" s="24"/>
      <c r="E38" s="24"/>
      <c r="F38" s="24"/>
      <c r="G38" s="24"/>
      <c r="H38" s="24"/>
      <c r="I38" s="25"/>
      <c r="J38" s="14"/>
      <c r="X38" s="14"/>
      <c r="Y38" s="13"/>
    </row>
    <row r="39" spans="1:25" x14ac:dyDescent="0.25">
      <c r="A39" s="26"/>
      <c r="B39" s="27"/>
      <c r="C39" s="196" t="s">
        <v>760</v>
      </c>
      <c r="D39" s="24"/>
      <c r="E39" s="24"/>
      <c r="F39" s="24"/>
      <c r="G39" s="24"/>
      <c r="H39" s="24"/>
      <c r="I39" s="25"/>
      <c r="J39" s="14"/>
      <c r="X39" s="14"/>
      <c r="Y39" s="13"/>
    </row>
    <row r="40" spans="1:25" x14ac:dyDescent="0.25">
      <c r="A40" s="33"/>
      <c r="B40" s="24"/>
      <c r="C40" s="24"/>
      <c r="D40" s="235" t="s">
        <v>746</v>
      </c>
      <c r="E40" s="301"/>
      <c r="F40" s="302"/>
      <c r="G40" s="24"/>
      <c r="H40" s="24"/>
      <c r="I40" s="25"/>
      <c r="J40" s="14"/>
      <c r="X40" s="14"/>
      <c r="Y40" s="13"/>
    </row>
    <row r="41" spans="1:25" x14ac:dyDescent="0.25">
      <c r="A41" s="33"/>
      <c r="B41" s="24"/>
      <c r="C41" s="36" t="s">
        <v>339</v>
      </c>
      <c r="D41" s="96">
        <v>51</v>
      </c>
      <c r="E41" s="36">
        <v>50</v>
      </c>
      <c r="F41" s="61">
        <v>49</v>
      </c>
      <c r="G41" s="24"/>
      <c r="H41" s="24"/>
      <c r="I41" s="25"/>
      <c r="J41" s="14"/>
      <c r="X41" s="14"/>
      <c r="Y41" s="13"/>
    </row>
    <row r="42" spans="1:25" x14ac:dyDescent="0.25">
      <c r="A42" s="33"/>
      <c r="B42" s="24"/>
      <c r="C42" s="278">
        <v>0.16</v>
      </c>
      <c r="D42" s="277">
        <v>0.87190000000000001</v>
      </c>
      <c r="E42" s="278">
        <v>0.86990000000000001</v>
      </c>
      <c r="F42" s="279">
        <v>0.86780000000000002</v>
      </c>
      <c r="G42" s="24"/>
      <c r="H42" s="24"/>
      <c r="I42" s="25"/>
      <c r="J42" s="14"/>
      <c r="X42" s="14"/>
      <c r="Y42" s="13"/>
    </row>
    <row r="43" spans="1:25" x14ac:dyDescent="0.25">
      <c r="A43" s="33"/>
      <c r="B43" s="24"/>
      <c r="C43" s="281">
        <v>0.17</v>
      </c>
      <c r="D43" s="280">
        <v>0.8649</v>
      </c>
      <c r="E43" s="281">
        <v>0.86270000000000002</v>
      </c>
      <c r="F43" s="282">
        <v>0.86050000000000004</v>
      </c>
      <c r="G43" s="24"/>
      <c r="H43" s="24"/>
      <c r="I43" s="25"/>
      <c r="J43" s="14"/>
      <c r="X43" s="14"/>
      <c r="Y43" s="13"/>
    </row>
    <row r="44" spans="1:25" ht="31.5" customHeight="1" x14ac:dyDescent="0.25">
      <c r="A44" s="33"/>
      <c r="B44" s="24"/>
      <c r="C44" s="281">
        <v>0.18</v>
      </c>
      <c r="D44" s="280">
        <v>0.85799999999999998</v>
      </c>
      <c r="E44" s="281">
        <v>0.85570000000000002</v>
      </c>
      <c r="F44" s="282">
        <v>0.85340000000000005</v>
      </c>
      <c r="G44" s="24"/>
      <c r="H44" s="24"/>
      <c r="I44" s="25"/>
      <c r="J44" s="14"/>
      <c r="X44" s="14"/>
      <c r="Y44" s="13"/>
    </row>
    <row r="45" spans="1:25" x14ac:dyDescent="0.25">
      <c r="A45" s="33"/>
      <c r="B45" s="24"/>
      <c r="C45" s="284" t="s">
        <v>762</v>
      </c>
      <c r="D45" s="283" t="s">
        <v>762</v>
      </c>
      <c r="E45" s="284" t="s">
        <v>762</v>
      </c>
      <c r="F45" s="285" t="s">
        <v>762</v>
      </c>
      <c r="G45" s="24"/>
      <c r="H45" s="24"/>
      <c r="I45" s="25"/>
      <c r="J45" s="14"/>
      <c r="X45" s="14"/>
      <c r="Y45" s="13"/>
    </row>
    <row r="46" spans="1:25" x14ac:dyDescent="0.25">
      <c r="A46" s="33"/>
      <c r="B46" s="24"/>
      <c r="C46" s="307">
        <v>4.17</v>
      </c>
      <c r="D46" s="280">
        <v>7.7200000000000005E-2</v>
      </c>
      <c r="E46" s="281">
        <v>6.54E-2</v>
      </c>
      <c r="F46" s="282">
        <v>5.45E-2</v>
      </c>
      <c r="G46" s="24"/>
      <c r="H46" s="24"/>
      <c r="I46" s="25"/>
      <c r="J46" s="14"/>
      <c r="X46" s="14"/>
      <c r="Y46" s="13"/>
    </row>
    <row r="47" spans="1:25" x14ac:dyDescent="0.25">
      <c r="A47" s="33"/>
      <c r="B47" s="24"/>
      <c r="C47" s="281">
        <v>4.18</v>
      </c>
      <c r="D47" s="280">
        <v>7.6799999999999993E-2</v>
      </c>
      <c r="E47" s="281">
        <v>6.4899999999999999E-2</v>
      </c>
      <c r="F47" s="282">
        <v>5.4100000000000002E-2</v>
      </c>
      <c r="G47" s="24"/>
      <c r="H47" s="24"/>
      <c r="I47" s="25"/>
      <c r="J47" s="14"/>
      <c r="X47" s="14"/>
      <c r="Y47" s="13"/>
    </row>
    <row r="48" spans="1:25" x14ac:dyDescent="0.25">
      <c r="A48" s="33"/>
      <c r="B48" s="24"/>
      <c r="C48" s="287">
        <v>4.1900000000000004</v>
      </c>
      <c r="D48" s="286">
        <v>7.6300000000000007E-2</v>
      </c>
      <c r="E48" s="287">
        <v>6.4399999999999999E-2</v>
      </c>
      <c r="F48" s="288">
        <v>5.3699999999999998E-2</v>
      </c>
      <c r="G48" s="24"/>
      <c r="H48" s="24"/>
      <c r="I48" s="25"/>
      <c r="J48" s="14"/>
      <c r="X48" s="14"/>
      <c r="Y48" s="13"/>
    </row>
    <row r="49" spans="1:25" ht="15.75" thickBot="1" x14ac:dyDescent="0.3">
      <c r="A49" s="41"/>
      <c r="B49" s="42"/>
      <c r="C49" s="42"/>
      <c r="D49" s="42"/>
      <c r="E49" s="42"/>
      <c r="F49" s="42"/>
      <c r="G49" s="42"/>
      <c r="H49" s="42"/>
      <c r="I49" s="43"/>
      <c r="J49" s="14"/>
      <c r="X49" s="14"/>
      <c r="Y49" s="13"/>
    </row>
    <row r="50" spans="1:2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X50" s="19"/>
    </row>
    <row r="51" spans="1:25" x14ac:dyDescent="0.25">
      <c r="C51" s="13"/>
      <c r="D51" s="13"/>
      <c r="E51" s="13"/>
      <c r="F51" s="13"/>
      <c r="G51" s="13"/>
      <c r="H51" s="13"/>
      <c r="I51" s="13"/>
      <c r="J51" s="14"/>
      <c r="X51" s="14"/>
    </row>
    <row r="52" spans="1:25" x14ac:dyDescent="0.25">
      <c r="C52" s="13"/>
      <c r="D52" s="13"/>
      <c r="E52" s="13"/>
      <c r="F52" s="13"/>
      <c r="G52" s="13"/>
      <c r="H52" s="13"/>
      <c r="I52" s="13"/>
      <c r="J52" s="14"/>
      <c r="X52" s="14"/>
    </row>
    <row r="53" spans="1:25" x14ac:dyDescent="0.25">
      <c r="C53" s="13"/>
      <c r="D53" s="13"/>
      <c r="E53" s="13"/>
      <c r="F53" s="13"/>
      <c r="G53" s="13"/>
      <c r="H53" s="13"/>
      <c r="I53" s="13"/>
      <c r="J53" s="14"/>
      <c r="X53" s="14"/>
    </row>
    <row r="54" spans="1:25" x14ac:dyDescent="0.25">
      <c r="J54" s="14"/>
      <c r="X54" s="14"/>
    </row>
    <row r="55" spans="1:25" x14ac:dyDescent="0.25">
      <c r="J55" s="14"/>
      <c r="X55" s="14"/>
    </row>
    <row r="56" spans="1:25" x14ac:dyDescent="0.25">
      <c r="J56" s="14"/>
      <c r="X56" s="14"/>
    </row>
    <row r="57" spans="1:25" x14ac:dyDescent="0.25">
      <c r="J57" s="14"/>
      <c r="X57" s="14"/>
    </row>
    <row r="58" spans="1:25" x14ac:dyDescent="0.25">
      <c r="J58" s="14"/>
      <c r="X58" s="14"/>
    </row>
    <row r="59" spans="1:25" x14ac:dyDescent="0.25">
      <c r="J59" s="14"/>
      <c r="X59" s="14"/>
    </row>
    <row r="60" spans="1:25" x14ac:dyDescent="0.25">
      <c r="J60" s="14"/>
      <c r="X60" s="14"/>
    </row>
    <row r="61" spans="1:25" x14ac:dyDescent="0.25">
      <c r="J61" s="14"/>
      <c r="X61" s="14"/>
    </row>
    <row r="62" spans="1:25" x14ac:dyDescent="0.25">
      <c r="J62" s="14"/>
      <c r="X62" s="14"/>
    </row>
    <row r="63" spans="1:25" x14ac:dyDescent="0.25">
      <c r="J63" s="14"/>
      <c r="X63" s="14"/>
    </row>
    <row r="64" spans="1:25" x14ac:dyDescent="0.25">
      <c r="J64" s="14"/>
      <c r="X64" s="14"/>
    </row>
    <row r="65" spans="10:24" x14ac:dyDescent="0.25">
      <c r="J65" s="14"/>
      <c r="X65" s="14"/>
    </row>
    <row r="66" spans="10:24" x14ac:dyDescent="0.25">
      <c r="J66" s="14"/>
      <c r="X66" s="14"/>
    </row>
    <row r="67" spans="10:24" x14ac:dyDescent="0.25">
      <c r="J67" s="14"/>
      <c r="X67" s="14"/>
    </row>
    <row r="68" spans="10:24" x14ac:dyDescent="0.25">
      <c r="J68" s="14"/>
      <c r="X68" s="14"/>
    </row>
    <row r="69" spans="10:24" x14ac:dyDescent="0.25">
      <c r="J69" s="14"/>
      <c r="X69" s="14"/>
    </row>
    <row r="70" spans="10:24" x14ac:dyDescent="0.25">
      <c r="J70" s="14"/>
      <c r="X70" s="14"/>
    </row>
    <row r="71" spans="10:24" x14ac:dyDescent="0.25">
      <c r="J71" s="14"/>
      <c r="X71" s="14"/>
    </row>
    <row r="72" spans="10:24" x14ac:dyDescent="0.25">
      <c r="J72" s="14"/>
      <c r="X72" s="14"/>
    </row>
    <row r="73" spans="10:24" x14ac:dyDescent="0.25">
      <c r="J73" s="14"/>
      <c r="X73" s="14"/>
    </row>
    <row r="74" spans="10:24" x14ac:dyDescent="0.25">
      <c r="J74" s="14"/>
      <c r="X74" s="14"/>
    </row>
    <row r="75" spans="10:24" x14ac:dyDescent="0.25">
      <c r="J75" s="14"/>
      <c r="X75" s="14"/>
    </row>
    <row r="76" spans="10:24" x14ac:dyDescent="0.25">
      <c r="J76" s="14"/>
      <c r="X76" s="14"/>
    </row>
    <row r="77" spans="10:24" x14ac:dyDescent="0.25">
      <c r="J77" s="14"/>
      <c r="X77" s="14"/>
    </row>
    <row r="78" spans="10:24" x14ac:dyDescent="0.25">
      <c r="J78" s="14"/>
      <c r="X78" s="14"/>
    </row>
    <row r="79" spans="10:24" x14ac:dyDescent="0.25">
      <c r="J79" s="14"/>
      <c r="X79" s="14"/>
    </row>
    <row r="80" spans="10:24" x14ac:dyDescent="0.25">
      <c r="J80" s="14"/>
      <c r="X80" s="14"/>
    </row>
    <row r="81" spans="10:24" x14ac:dyDescent="0.25">
      <c r="J81" s="14"/>
      <c r="X81" s="14"/>
    </row>
    <row r="82" spans="10:24" x14ac:dyDescent="0.25">
      <c r="J82" s="14"/>
      <c r="X82" s="14"/>
    </row>
    <row r="83" spans="10:24" x14ac:dyDescent="0.25">
      <c r="J83" s="14"/>
      <c r="X83" s="14"/>
    </row>
    <row r="84" spans="10:24" x14ac:dyDescent="0.25">
      <c r="J84" s="14"/>
      <c r="X84" s="14"/>
    </row>
    <row r="85" spans="10:24" x14ac:dyDescent="0.25">
      <c r="J85" s="14"/>
      <c r="X85" s="14"/>
    </row>
    <row r="86" spans="10:24" x14ac:dyDescent="0.25">
      <c r="J86" s="14"/>
      <c r="X86" s="14"/>
    </row>
    <row r="87" spans="10:24" x14ac:dyDescent="0.25">
      <c r="J87" s="14"/>
      <c r="X87" s="14"/>
    </row>
    <row r="88" spans="10:24" x14ac:dyDescent="0.25">
      <c r="J88" s="14"/>
      <c r="X88" s="14"/>
    </row>
    <row r="89" spans="10:24" x14ac:dyDescent="0.25">
      <c r="J89" s="14"/>
      <c r="X89" s="14"/>
    </row>
    <row r="90" spans="10:24" x14ac:dyDescent="0.25">
      <c r="J90" s="14"/>
      <c r="X90" s="14"/>
    </row>
    <row r="91" spans="10:24" x14ac:dyDescent="0.25">
      <c r="J91" s="14"/>
      <c r="X91" s="14"/>
    </row>
    <row r="92" spans="10:24" x14ac:dyDescent="0.25">
      <c r="J92" s="14"/>
      <c r="X92" s="14"/>
    </row>
    <row r="93" spans="10:24" x14ac:dyDescent="0.25">
      <c r="J93" s="14"/>
      <c r="X93" s="14"/>
    </row>
    <row r="94" spans="10:24" x14ac:dyDescent="0.25">
      <c r="J94" s="14"/>
      <c r="X94" s="14"/>
    </row>
    <row r="95" spans="10:24" x14ac:dyDescent="0.25">
      <c r="J95" s="14"/>
      <c r="X95" s="14"/>
    </row>
    <row r="96" spans="10:24" x14ac:dyDescent="0.25">
      <c r="J96" s="14"/>
      <c r="X96" s="14"/>
    </row>
    <row r="97" spans="1:24" x14ac:dyDescent="0.25">
      <c r="J97" s="14"/>
      <c r="X97" s="14"/>
    </row>
    <row r="98" spans="1:24" x14ac:dyDescent="0.25">
      <c r="J98" s="14"/>
      <c r="X98" s="14"/>
    </row>
    <row r="99" spans="1:24" x14ac:dyDescent="0.25">
      <c r="J99" s="14"/>
      <c r="X99" s="14"/>
    </row>
    <row r="100" spans="1:24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X100" s="19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4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4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4"/>
      <c r="X103" s="14"/>
    </row>
    <row r="104" spans="1:24" x14ac:dyDescent="0.25">
      <c r="J104" s="14"/>
      <c r="X104" s="14"/>
    </row>
    <row r="105" spans="1:24" x14ac:dyDescent="0.25">
      <c r="J105" s="14"/>
      <c r="X105" s="14"/>
    </row>
    <row r="106" spans="1:24" x14ac:dyDescent="0.25">
      <c r="J106" s="14"/>
      <c r="X106" s="14"/>
    </row>
    <row r="107" spans="1:24" x14ac:dyDescent="0.25">
      <c r="J107" s="14"/>
      <c r="X107" s="14"/>
    </row>
    <row r="108" spans="1:24" x14ac:dyDescent="0.25">
      <c r="J108" s="14"/>
      <c r="X108" s="14"/>
    </row>
    <row r="109" spans="1:24" x14ac:dyDescent="0.25">
      <c r="J109" s="14"/>
      <c r="X109" s="14"/>
    </row>
    <row r="110" spans="1:24" x14ac:dyDescent="0.25">
      <c r="J110" s="14"/>
      <c r="X110" s="14"/>
    </row>
    <row r="111" spans="1:24" x14ac:dyDescent="0.25">
      <c r="J111" s="14"/>
      <c r="X111" s="14"/>
    </row>
    <row r="112" spans="1:24" x14ac:dyDescent="0.25">
      <c r="J112" s="14"/>
      <c r="X112" s="14"/>
    </row>
    <row r="113" spans="10:24" x14ac:dyDescent="0.25">
      <c r="J113" s="14"/>
      <c r="X113" s="14"/>
    </row>
    <row r="114" spans="10:24" x14ac:dyDescent="0.25">
      <c r="J114" s="14"/>
      <c r="X114" s="14"/>
    </row>
    <row r="115" spans="10:24" x14ac:dyDescent="0.25">
      <c r="J115" s="14"/>
      <c r="X115" s="14"/>
    </row>
    <row r="116" spans="10:24" x14ac:dyDescent="0.25">
      <c r="J116" s="14"/>
      <c r="X116" s="14"/>
    </row>
    <row r="117" spans="10:24" x14ac:dyDescent="0.25">
      <c r="J117" s="14"/>
      <c r="X117" s="14"/>
    </row>
    <row r="118" spans="10:24" x14ac:dyDescent="0.25">
      <c r="J118" s="14"/>
      <c r="X118" s="14"/>
    </row>
    <row r="119" spans="10:24" x14ac:dyDescent="0.25">
      <c r="J119" s="14"/>
      <c r="X119" s="14"/>
    </row>
    <row r="120" spans="10:24" x14ac:dyDescent="0.25">
      <c r="J120" s="14"/>
      <c r="X120" s="14"/>
    </row>
    <row r="121" spans="10:24" x14ac:dyDescent="0.25">
      <c r="J121" s="14"/>
      <c r="X121" s="14"/>
    </row>
    <row r="122" spans="10:24" x14ac:dyDescent="0.25">
      <c r="J122" s="14"/>
      <c r="X122" s="14"/>
    </row>
    <row r="123" spans="10:24" x14ac:dyDescent="0.25">
      <c r="J123" s="14"/>
      <c r="X123" s="14"/>
    </row>
    <row r="124" spans="10:24" x14ac:dyDescent="0.25">
      <c r="J124" s="14"/>
      <c r="X124" s="14"/>
    </row>
    <row r="125" spans="10:24" x14ac:dyDescent="0.25">
      <c r="J125" s="14"/>
      <c r="X125" s="14"/>
    </row>
    <row r="126" spans="10:24" x14ac:dyDescent="0.25">
      <c r="J126" s="14"/>
      <c r="X126" s="14"/>
    </row>
    <row r="127" spans="10:24" x14ac:dyDescent="0.25">
      <c r="J127" s="14"/>
      <c r="X127" s="14"/>
    </row>
    <row r="128" spans="10:24" x14ac:dyDescent="0.25">
      <c r="J128" s="14"/>
      <c r="X128" s="14"/>
    </row>
    <row r="129" spans="10:24" x14ac:dyDescent="0.25">
      <c r="J129" s="14"/>
      <c r="X129" s="14"/>
    </row>
    <row r="130" spans="10:24" x14ac:dyDescent="0.25">
      <c r="J130" s="14"/>
      <c r="X130" s="14"/>
    </row>
    <row r="131" spans="10:24" x14ac:dyDescent="0.25">
      <c r="J131" s="14"/>
      <c r="X131" s="14"/>
    </row>
    <row r="132" spans="10:24" x14ac:dyDescent="0.25">
      <c r="J132" s="14"/>
      <c r="X132" s="14"/>
    </row>
    <row r="133" spans="10:24" x14ac:dyDescent="0.25">
      <c r="J133" s="14"/>
      <c r="X133" s="14"/>
    </row>
    <row r="134" spans="10:24" x14ac:dyDescent="0.25">
      <c r="J134" s="14"/>
      <c r="X134" s="14"/>
    </row>
    <row r="135" spans="10:24" x14ac:dyDescent="0.25">
      <c r="J135" s="14"/>
      <c r="X135" s="14"/>
    </row>
    <row r="136" spans="10:24" x14ac:dyDescent="0.25">
      <c r="J136" s="14"/>
      <c r="X136" s="14"/>
    </row>
    <row r="137" spans="10:24" x14ac:dyDescent="0.25">
      <c r="J137" s="14"/>
      <c r="X137" s="14"/>
    </row>
    <row r="138" spans="10:24" x14ac:dyDescent="0.25">
      <c r="J138" s="14"/>
      <c r="X138" s="14"/>
    </row>
    <row r="139" spans="10:24" x14ac:dyDescent="0.25">
      <c r="J139" s="14"/>
      <c r="X139" s="14"/>
    </row>
    <row r="140" spans="10:24" x14ac:dyDescent="0.25">
      <c r="J140" s="14"/>
      <c r="X140" s="14"/>
    </row>
    <row r="141" spans="10:24" x14ac:dyDescent="0.25">
      <c r="J141" s="14"/>
      <c r="X141" s="14"/>
    </row>
    <row r="142" spans="10:24" x14ac:dyDescent="0.25">
      <c r="J142" s="14"/>
      <c r="X142" s="14"/>
    </row>
    <row r="143" spans="10:24" x14ac:dyDescent="0.25">
      <c r="J143" s="14"/>
      <c r="X143" s="14"/>
    </row>
    <row r="144" spans="10:24" x14ac:dyDescent="0.25">
      <c r="J144" s="14"/>
      <c r="X144" s="14"/>
    </row>
    <row r="145" spans="1:24" x14ac:dyDescent="0.25">
      <c r="J145" s="14"/>
      <c r="X145" s="14"/>
    </row>
    <row r="146" spans="1:24" x14ac:dyDescent="0.25">
      <c r="J146" s="14"/>
      <c r="X146" s="14"/>
    </row>
    <row r="147" spans="1:24" x14ac:dyDescent="0.25">
      <c r="J147" s="14"/>
      <c r="X147" s="14"/>
    </row>
    <row r="148" spans="1:24" x14ac:dyDescent="0.25">
      <c r="J148" s="14"/>
      <c r="X148" s="14"/>
    </row>
    <row r="149" spans="1:24" x14ac:dyDescent="0.25">
      <c r="J149" s="14"/>
      <c r="X149" s="14"/>
    </row>
    <row r="150" spans="1:24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X150" s="19"/>
    </row>
    <row r="151" spans="1:24" x14ac:dyDescent="0.25">
      <c r="J151" s="14"/>
      <c r="X151" s="14"/>
    </row>
    <row r="152" spans="1:24" x14ac:dyDescent="0.25">
      <c r="J152" s="14"/>
      <c r="X152" s="14"/>
    </row>
    <row r="153" spans="1:24" x14ac:dyDescent="0.25">
      <c r="J153" s="14"/>
      <c r="X153" s="14"/>
    </row>
    <row r="154" spans="1:24" x14ac:dyDescent="0.25">
      <c r="J154" s="14"/>
      <c r="X154" s="14"/>
    </row>
    <row r="155" spans="1:24" x14ac:dyDescent="0.25">
      <c r="J155" s="14"/>
      <c r="X155" s="14"/>
    </row>
    <row r="156" spans="1:24" x14ac:dyDescent="0.25">
      <c r="J156" s="14"/>
      <c r="X156" s="14"/>
    </row>
    <row r="157" spans="1:24" x14ac:dyDescent="0.25">
      <c r="J157" s="14"/>
      <c r="X157" s="14"/>
    </row>
    <row r="158" spans="1:24" x14ac:dyDescent="0.25">
      <c r="J158" s="14"/>
      <c r="X158" s="14"/>
    </row>
  </sheetData>
  <mergeCells count="1">
    <mergeCell ref="H1:I1"/>
  </mergeCells>
  <hyperlinks>
    <hyperlink ref="H1" location="TOC!A1" display="Return to TOC" xr:uid="{B3703DB9-598A-40A5-9404-A1AB58ECDF5D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5885-C73C-4DAD-9935-6BE60EB044B9}">
  <sheetPr codeName="Sheet93"/>
  <dimension ref="A1:X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85546875" customWidth="1"/>
    <col min="4" max="4" width="12.7109375" customWidth="1"/>
    <col min="5" max="5" width="13" customWidth="1"/>
    <col min="6" max="6" width="12.28515625" bestFit="1" customWidth="1"/>
    <col min="7" max="7" width="11" bestFit="1" customWidth="1"/>
    <col min="8" max="8" width="21.28515625" customWidth="1"/>
    <col min="9" max="9" width="2.7109375" customWidth="1"/>
    <col min="10" max="20" width="9.28515625" customWidth="1"/>
    <col min="21" max="23" width="9" customWidth="1"/>
  </cols>
  <sheetData>
    <row r="1" spans="1:24" x14ac:dyDescent="0.25">
      <c r="A1" s="20" t="s">
        <v>135</v>
      </c>
      <c r="B1" s="21"/>
      <c r="C1" s="21" t="s">
        <v>134</v>
      </c>
      <c r="D1" s="22"/>
      <c r="E1" s="21"/>
      <c r="F1" s="21"/>
      <c r="G1" s="108"/>
      <c r="H1" s="44" t="s">
        <v>169</v>
      </c>
      <c r="I1" s="10"/>
      <c r="W1" s="10"/>
    </row>
    <row r="2" spans="1:24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138</v>
      </c>
      <c r="B3" s="24"/>
      <c r="C3" s="24" t="s">
        <v>771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139</v>
      </c>
      <c r="B5" s="24"/>
      <c r="C5" s="46" t="s">
        <v>772</v>
      </c>
      <c r="D5" s="46"/>
      <c r="E5" s="24"/>
      <c r="F5" s="46" t="s">
        <v>773</v>
      </c>
      <c r="G5" s="46"/>
      <c r="H5" s="25"/>
      <c r="I5" s="14"/>
      <c r="U5" s="13"/>
      <c r="V5" s="13"/>
      <c r="W5" s="14"/>
      <c r="X5" s="13"/>
    </row>
    <row r="6" spans="1:24" x14ac:dyDescent="0.25">
      <c r="A6" s="33"/>
      <c r="B6" s="24"/>
      <c r="C6" s="16" t="s">
        <v>406</v>
      </c>
      <c r="D6" s="36" t="s">
        <v>774</v>
      </c>
      <c r="E6" s="24"/>
      <c r="F6" s="103" t="s">
        <v>775</v>
      </c>
      <c r="G6" s="37" t="s">
        <v>774</v>
      </c>
      <c r="H6" s="25"/>
      <c r="I6" s="14"/>
      <c r="U6" s="13"/>
      <c r="V6" s="13"/>
      <c r="W6" s="14"/>
      <c r="X6" s="13"/>
    </row>
    <row r="7" spans="1:24" ht="15" customHeight="1" x14ac:dyDescent="0.25">
      <c r="A7" s="33"/>
      <c r="B7" s="24"/>
      <c r="C7" s="16">
        <v>0</v>
      </c>
      <c r="D7" s="308">
        <v>0.25</v>
      </c>
      <c r="E7" s="24"/>
      <c r="F7" s="146">
        <v>1000</v>
      </c>
      <c r="G7" s="308">
        <v>0.9</v>
      </c>
      <c r="H7" s="25"/>
      <c r="I7" s="14"/>
      <c r="U7" s="13"/>
      <c r="V7" s="13"/>
      <c r="W7" s="14"/>
      <c r="X7" s="13"/>
    </row>
    <row r="8" spans="1:24" ht="15" customHeight="1" x14ac:dyDescent="0.25">
      <c r="A8" s="29"/>
      <c r="B8" s="27"/>
      <c r="C8" s="17">
        <v>1</v>
      </c>
      <c r="D8" s="309">
        <v>0.5</v>
      </c>
      <c r="E8" s="24"/>
      <c r="F8" s="63">
        <v>10000</v>
      </c>
      <c r="G8" s="245">
        <v>0.1</v>
      </c>
      <c r="H8" s="25"/>
      <c r="I8" s="14"/>
      <c r="U8" s="13"/>
      <c r="V8" s="13"/>
      <c r="W8" s="14"/>
      <c r="X8" s="13"/>
    </row>
    <row r="9" spans="1:24" x14ac:dyDescent="0.25">
      <c r="A9" s="29"/>
      <c r="B9" s="27"/>
      <c r="C9" s="18">
        <v>2</v>
      </c>
      <c r="D9" s="245">
        <v>0.25</v>
      </c>
      <c r="E9" s="24"/>
      <c r="F9" s="24"/>
      <c r="G9" s="24"/>
      <c r="H9" s="25"/>
      <c r="I9" s="14"/>
      <c r="U9" s="13"/>
      <c r="V9" s="13"/>
      <c r="W9" s="14"/>
      <c r="X9" s="13"/>
    </row>
    <row r="10" spans="1:24" x14ac:dyDescent="0.25">
      <c r="A10" s="26"/>
      <c r="B10" s="27"/>
      <c r="C10" s="24"/>
      <c r="D10" s="24"/>
      <c r="E10" s="24"/>
      <c r="F10" s="24"/>
      <c r="G10" s="24"/>
      <c r="H10" s="25"/>
      <c r="I10" s="14"/>
      <c r="U10" s="13"/>
      <c r="V10" s="13"/>
      <c r="W10" s="14"/>
      <c r="X10" s="13"/>
    </row>
    <row r="11" spans="1:24" x14ac:dyDescent="0.25">
      <c r="A11" s="23" t="s">
        <v>159</v>
      </c>
      <c r="B11" s="27"/>
      <c r="C11" s="24" t="s">
        <v>776</v>
      </c>
      <c r="D11" s="24"/>
      <c r="E11" s="24"/>
      <c r="F11" s="24"/>
      <c r="G11" s="24"/>
      <c r="H11" s="25"/>
      <c r="I11" s="14"/>
      <c r="U11" s="13"/>
      <c r="V11" s="13"/>
      <c r="W11" s="14"/>
      <c r="X11" s="13"/>
    </row>
    <row r="12" spans="1:24" ht="15.75" thickBot="1" x14ac:dyDescent="0.3">
      <c r="A12" s="90"/>
      <c r="B12" s="91"/>
      <c r="C12" s="42"/>
      <c r="D12" s="42"/>
      <c r="E12" s="42"/>
      <c r="F12" s="42"/>
      <c r="G12" s="42"/>
      <c r="H12" s="43"/>
      <c r="I12" s="14"/>
      <c r="U12" s="13"/>
      <c r="V12" s="13"/>
      <c r="W12" s="14"/>
      <c r="X12" s="13"/>
    </row>
    <row r="13" spans="1:24" x14ac:dyDescent="0.25">
      <c r="A13" s="13"/>
      <c r="B13" s="13"/>
      <c r="I13" s="14"/>
      <c r="U13" s="13"/>
      <c r="V13" s="13"/>
      <c r="W13" s="14"/>
      <c r="X13" s="13"/>
    </row>
    <row r="14" spans="1:24" x14ac:dyDescent="0.25">
      <c r="A14" s="13"/>
      <c r="B14" s="13"/>
      <c r="I14" s="14"/>
      <c r="U14" s="13"/>
      <c r="V14" s="13"/>
      <c r="W14" s="14"/>
      <c r="X14" s="13"/>
    </row>
    <row r="15" spans="1:24" x14ac:dyDescent="0.25">
      <c r="I15" s="14"/>
      <c r="U15" s="13"/>
      <c r="V15" s="13"/>
      <c r="W15" s="14"/>
      <c r="X15" s="13"/>
    </row>
    <row r="16" spans="1:24" x14ac:dyDescent="0.25">
      <c r="I16" s="14"/>
      <c r="U16" s="13"/>
      <c r="V16" s="13"/>
      <c r="W16" s="14"/>
      <c r="X16" s="13"/>
    </row>
    <row r="17" spans="9:24" x14ac:dyDescent="0.25">
      <c r="I17" s="14"/>
      <c r="U17" s="13"/>
      <c r="V17" s="13"/>
      <c r="W17" s="14"/>
      <c r="X17" s="13"/>
    </row>
    <row r="18" spans="9:24" x14ac:dyDescent="0.25">
      <c r="I18" s="14"/>
      <c r="U18" s="13"/>
      <c r="V18" s="13"/>
      <c r="W18" s="14"/>
      <c r="X18" s="13"/>
    </row>
    <row r="19" spans="9:24" ht="15" customHeight="1" x14ac:dyDescent="0.25">
      <c r="I19" s="14"/>
      <c r="U19" s="13"/>
      <c r="V19" s="13"/>
      <c r="W19" s="14"/>
      <c r="X19" s="13"/>
    </row>
    <row r="20" spans="9:24" x14ac:dyDescent="0.25">
      <c r="I20" s="14"/>
      <c r="U20" s="13"/>
      <c r="V20" s="13"/>
      <c r="W20" s="14"/>
      <c r="X20" s="13"/>
    </row>
    <row r="21" spans="9:24" x14ac:dyDescent="0.25">
      <c r="I21" s="14"/>
      <c r="U21" s="13"/>
      <c r="V21" s="13"/>
      <c r="W21" s="14"/>
      <c r="X21" s="13"/>
    </row>
    <row r="22" spans="9:24" x14ac:dyDescent="0.25">
      <c r="I22" s="14"/>
      <c r="U22" s="13"/>
      <c r="V22" s="13"/>
      <c r="W22" s="14"/>
      <c r="X22" s="13"/>
    </row>
    <row r="23" spans="9:24" ht="15" customHeight="1" x14ac:dyDescent="0.25">
      <c r="I23" s="14"/>
      <c r="U23" s="13"/>
      <c r="V23" s="13"/>
      <c r="W23" s="14"/>
      <c r="X23" s="13"/>
    </row>
    <row r="24" spans="9:24" ht="15" customHeight="1" x14ac:dyDescent="0.25">
      <c r="I24" s="14"/>
      <c r="U24" s="13"/>
      <c r="V24" s="13"/>
      <c r="W24" s="14"/>
      <c r="X24" s="13"/>
    </row>
    <row r="25" spans="9:24" ht="15" customHeight="1" x14ac:dyDescent="0.25">
      <c r="I25" s="14"/>
      <c r="U25" s="13"/>
      <c r="V25" s="13"/>
      <c r="W25" s="14"/>
      <c r="X25" s="13"/>
    </row>
    <row r="26" spans="9:24" ht="15" customHeight="1" x14ac:dyDescent="0.25">
      <c r="I26" s="14"/>
      <c r="U26" s="13"/>
      <c r="V26" s="13"/>
      <c r="W26" s="14"/>
      <c r="X26" s="13"/>
    </row>
    <row r="27" spans="9:24" ht="15" customHeight="1" x14ac:dyDescent="0.25">
      <c r="I27" s="14"/>
      <c r="U27" s="13"/>
      <c r="V27" s="13"/>
      <c r="W27" s="14"/>
      <c r="X27" s="13"/>
    </row>
    <row r="28" spans="9:24" ht="15" customHeight="1" x14ac:dyDescent="0.25">
      <c r="I28" s="14"/>
      <c r="U28" s="13"/>
      <c r="V28" s="13"/>
      <c r="W28" s="14"/>
      <c r="X28" s="13"/>
    </row>
    <row r="29" spans="9:24" x14ac:dyDescent="0.25">
      <c r="I29" s="14"/>
      <c r="U29" s="13"/>
      <c r="V29" s="13"/>
      <c r="W29" s="14"/>
      <c r="X29" s="13"/>
    </row>
    <row r="30" spans="9:24" x14ac:dyDescent="0.25">
      <c r="I30" s="14"/>
      <c r="U30" s="13"/>
      <c r="V30" s="13"/>
      <c r="W30" s="14"/>
      <c r="X30" s="13"/>
    </row>
    <row r="31" spans="9:24" x14ac:dyDescent="0.25">
      <c r="I31" s="14"/>
      <c r="U31" s="13"/>
      <c r="V31" s="13"/>
      <c r="W31" s="14"/>
      <c r="X31" s="13"/>
    </row>
    <row r="32" spans="9:24" x14ac:dyDescent="0.25">
      <c r="I32" s="14"/>
      <c r="U32" s="13"/>
      <c r="V32" s="13"/>
      <c r="W32" s="14"/>
      <c r="X32" s="13"/>
    </row>
    <row r="33" spans="1:24" x14ac:dyDescent="0.25">
      <c r="I33" s="14"/>
      <c r="U33" s="13"/>
      <c r="V33" s="13"/>
      <c r="W33" s="14"/>
      <c r="X33" s="13"/>
    </row>
    <row r="34" spans="1:24" x14ac:dyDescent="0.25">
      <c r="I34" s="14"/>
      <c r="U34" s="13"/>
      <c r="V34" s="13"/>
      <c r="W34" s="14"/>
      <c r="X34" s="13"/>
    </row>
    <row r="35" spans="1:24" x14ac:dyDescent="0.25">
      <c r="I35" s="14"/>
      <c r="U35" s="13"/>
      <c r="V35" s="13"/>
      <c r="W35" s="14"/>
      <c r="X35" s="13"/>
    </row>
    <row r="36" spans="1:24" x14ac:dyDescent="0.25">
      <c r="I36" s="14"/>
      <c r="U36" s="13"/>
      <c r="V36" s="13"/>
      <c r="W36" s="14"/>
      <c r="X36" s="13"/>
    </row>
    <row r="37" spans="1:24" x14ac:dyDescent="0.25">
      <c r="I37" s="14"/>
      <c r="U37" s="13"/>
      <c r="V37" s="13"/>
      <c r="W37" s="14"/>
      <c r="X37" s="13"/>
    </row>
    <row r="38" spans="1:24" x14ac:dyDescent="0.25">
      <c r="I38" s="14"/>
      <c r="U38" s="13"/>
      <c r="V38" s="13"/>
      <c r="W38" s="14"/>
      <c r="X38" s="13"/>
    </row>
    <row r="39" spans="1:24" x14ac:dyDescent="0.25">
      <c r="A39" s="13"/>
      <c r="B39" s="13"/>
      <c r="I39" s="14"/>
      <c r="U39" s="13"/>
      <c r="V39" s="13"/>
      <c r="W39" s="14"/>
      <c r="X39" s="13"/>
    </row>
    <row r="40" spans="1:24" x14ac:dyDescent="0.25">
      <c r="I40" s="14"/>
      <c r="U40" s="13"/>
      <c r="V40" s="13"/>
      <c r="W40" s="14"/>
      <c r="X40" s="13"/>
    </row>
    <row r="41" spans="1:24" x14ac:dyDescent="0.25">
      <c r="I41" s="14"/>
      <c r="U41" s="13"/>
      <c r="V41" s="13"/>
      <c r="W41" s="14"/>
      <c r="X41" s="13"/>
    </row>
    <row r="42" spans="1:24" x14ac:dyDescent="0.25">
      <c r="I42" s="14"/>
      <c r="U42" s="13"/>
      <c r="V42" s="13"/>
      <c r="W42" s="14"/>
      <c r="X42" s="13"/>
    </row>
    <row r="43" spans="1:24" x14ac:dyDescent="0.25">
      <c r="I43" s="14"/>
      <c r="U43" s="13"/>
      <c r="V43" s="13"/>
      <c r="W43" s="14"/>
      <c r="X43" s="13"/>
    </row>
    <row r="44" spans="1:24" x14ac:dyDescent="0.25">
      <c r="I44" s="14"/>
      <c r="U44" s="13"/>
      <c r="V44" s="13"/>
      <c r="W44" s="14"/>
      <c r="X44" s="13"/>
    </row>
    <row r="45" spans="1:24" x14ac:dyDescent="0.25">
      <c r="I45" s="14"/>
      <c r="U45" s="13"/>
      <c r="V45" s="13"/>
      <c r="W45" s="14"/>
      <c r="X45" s="13"/>
    </row>
    <row r="46" spans="1:24" x14ac:dyDescent="0.25">
      <c r="I46" s="14"/>
      <c r="U46" s="13"/>
      <c r="V46" s="13"/>
      <c r="W46" s="14"/>
      <c r="X46" s="13"/>
    </row>
    <row r="47" spans="1:24" x14ac:dyDescent="0.25">
      <c r="I47" s="14"/>
      <c r="U47" s="13"/>
      <c r="V47" s="13"/>
      <c r="W47" s="14"/>
      <c r="X47" s="13"/>
    </row>
    <row r="48" spans="1:24" x14ac:dyDescent="0.25">
      <c r="I48" s="14"/>
      <c r="U48" s="13"/>
      <c r="V48" s="13"/>
      <c r="W48" s="14"/>
      <c r="X48" s="13"/>
    </row>
    <row r="49" spans="1:24" x14ac:dyDescent="0.25">
      <c r="I49" s="14"/>
      <c r="U49" s="13"/>
      <c r="V49" s="13"/>
      <c r="W49" s="14"/>
      <c r="X49" s="13"/>
    </row>
    <row r="50" spans="1:24" x14ac:dyDescent="0.25">
      <c r="A50" s="19"/>
      <c r="B50" s="19"/>
      <c r="C50" s="19"/>
      <c r="D50" s="19"/>
      <c r="E50" s="19"/>
      <c r="F50" s="19"/>
      <c r="G50" s="19"/>
      <c r="H50" s="19"/>
      <c r="I50" s="19"/>
      <c r="U50" s="19"/>
      <c r="V50" s="19"/>
      <c r="W50" s="19"/>
    </row>
    <row r="51" spans="1:24" x14ac:dyDescent="0.25">
      <c r="C51" s="13"/>
      <c r="D51" s="13"/>
      <c r="E51" s="13"/>
      <c r="F51" s="13"/>
      <c r="G51" s="13"/>
      <c r="H51" s="13"/>
      <c r="I51" s="14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U53" s="13"/>
      <c r="V53" s="13"/>
      <c r="W53" s="14"/>
    </row>
    <row r="54" spans="1:24" x14ac:dyDescent="0.25">
      <c r="I54" s="14"/>
      <c r="U54" s="13"/>
      <c r="V54" s="13"/>
      <c r="W54" s="14"/>
    </row>
    <row r="55" spans="1:24" x14ac:dyDescent="0.25">
      <c r="I55" s="14"/>
      <c r="U55" s="13"/>
      <c r="V55" s="13"/>
      <c r="W55" s="14"/>
    </row>
    <row r="56" spans="1:24" x14ac:dyDescent="0.25">
      <c r="I56" s="14"/>
      <c r="U56" s="13"/>
      <c r="V56" s="13"/>
      <c r="W56" s="14"/>
    </row>
    <row r="57" spans="1:24" x14ac:dyDescent="0.25">
      <c r="I57" s="14"/>
      <c r="U57" s="13"/>
      <c r="V57" s="13"/>
      <c r="W57" s="14"/>
    </row>
    <row r="58" spans="1:24" x14ac:dyDescent="0.25">
      <c r="I58" s="14"/>
      <c r="U58" s="13"/>
      <c r="V58" s="13"/>
      <c r="W58" s="14"/>
    </row>
    <row r="59" spans="1:24" x14ac:dyDescent="0.25">
      <c r="I59" s="14"/>
      <c r="U59" s="13"/>
      <c r="V59" s="13"/>
      <c r="W59" s="14"/>
    </row>
    <row r="60" spans="1:24" x14ac:dyDescent="0.25">
      <c r="I60" s="14"/>
      <c r="U60" s="13"/>
      <c r="V60" s="13"/>
      <c r="W60" s="14"/>
    </row>
    <row r="61" spans="1:24" x14ac:dyDescent="0.25">
      <c r="I61" s="14"/>
      <c r="U61" s="13"/>
      <c r="V61" s="13"/>
      <c r="W61" s="14"/>
    </row>
    <row r="62" spans="1:24" x14ac:dyDescent="0.25">
      <c r="I62" s="14"/>
      <c r="U62" s="13"/>
      <c r="V62" s="13"/>
      <c r="W62" s="14"/>
    </row>
    <row r="63" spans="1:24" x14ac:dyDescent="0.25">
      <c r="I63" s="14"/>
      <c r="U63" s="13"/>
      <c r="V63" s="13"/>
      <c r="W63" s="14"/>
    </row>
    <row r="64" spans="1:24" x14ac:dyDescent="0.25">
      <c r="I64" s="14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U100" s="19"/>
      <c r="V100" s="19"/>
      <c r="W100" s="19"/>
    </row>
    <row r="101" spans="1:23" x14ac:dyDescent="0.25">
      <c r="C101" s="13"/>
      <c r="D101" s="13"/>
      <c r="E101" s="13"/>
      <c r="F101" s="13"/>
      <c r="G101" s="13"/>
      <c r="H101" s="13"/>
      <c r="I101" s="14"/>
      <c r="U101" s="13"/>
      <c r="V101" s="13"/>
      <c r="W101" s="14"/>
    </row>
    <row r="102" spans="1:23" x14ac:dyDescent="0.25">
      <c r="C102" s="13"/>
      <c r="D102" s="13"/>
      <c r="E102" s="13"/>
      <c r="F102" s="13"/>
      <c r="G102" s="13"/>
      <c r="H102" s="13"/>
      <c r="I102" s="14"/>
      <c r="U102" s="13"/>
      <c r="V102" s="13"/>
      <c r="W102" s="14"/>
    </row>
    <row r="103" spans="1:23" x14ac:dyDescent="0.25">
      <c r="C103" s="13"/>
      <c r="D103" s="13"/>
      <c r="E103" s="13"/>
      <c r="F103" s="13"/>
      <c r="G103" s="13"/>
      <c r="H103" s="13"/>
      <c r="I103" s="14"/>
      <c r="U103" s="13"/>
      <c r="V103" s="13"/>
      <c r="W103" s="14"/>
    </row>
    <row r="104" spans="1:23" x14ac:dyDescent="0.25">
      <c r="I104" s="14"/>
      <c r="U104" s="13"/>
      <c r="V104" s="13"/>
      <c r="W104" s="14"/>
    </row>
    <row r="105" spans="1:23" x14ac:dyDescent="0.25">
      <c r="I105" s="14"/>
      <c r="U105" s="13"/>
      <c r="V105" s="13"/>
      <c r="W105" s="14"/>
    </row>
    <row r="106" spans="1:23" x14ac:dyDescent="0.25">
      <c r="I106" s="14"/>
      <c r="U106" s="13"/>
      <c r="V106" s="13"/>
      <c r="W106" s="14"/>
    </row>
    <row r="107" spans="1:23" x14ac:dyDescent="0.25">
      <c r="I107" s="14"/>
      <c r="U107" s="13"/>
      <c r="V107" s="13"/>
      <c r="W107" s="14"/>
    </row>
    <row r="108" spans="1:23" x14ac:dyDescent="0.25">
      <c r="I108" s="14"/>
      <c r="U108" s="13"/>
      <c r="V108" s="13"/>
      <c r="W108" s="14"/>
    </row>
    <row r="109" spans="1:23" x14ac:dyDescent="0.25">
      <c r="I109" s="14"/>
      <c r="U109" s="13"/>
      <c r="V109" s="13"/>
      <c r="W109" s="14"/>
    </row>
    <row r="110" spans="1:23" x14ac:dyDescent="0.25">
      <c r="I110" s="14"/>
      <c r="U110" s="13"/>
      <c r="V110" s="13"/>
      <c r="W110" s="14"/>
    </row>
    <row r="111" spans="1:23" x14ac:dyDescent="0.25">
      <c r="I111" s="14"/>
      <c r="U111" s="13"/>
      <c r="V111" s="13"/>
      <c r="W111" s="14"/>
    </row>
    <row r="112" spans="1:23" x14ac:dyDescent="0.25">
      <c r="I112" s="14"/>
      <c r="U112" s="13"/>
      <c r="V112" s="13"/>
      <c r="W112" s="14"/>
    </row>
    <row r="113" spans="9:23" x14ac:dyDescent="0.25">
      <c r="I113" s="14"/>
      <c r="U113" s="13"/>
      <c r="V113" s="13"/>
      <c r="W113" s="14"/>
    </row>
    <row r="114" spans="9:23" x14ac:dyDescent="0.25">
      <c r="I114" s="14"/>
      <c r="U114" s="13"/>
      <c r="V114" s="13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  <row r="119" spans="9:23" x14ac:dyDescent="0.25">
      <c r="I119" s="14"/>
      <c r="W119" s="14"/>
    </row>
    <row r="120" spans="9:23" x14ac:dyDescent="0.25">
      <c r="I120" s="14"/>
      <c r="W120" s="14"/>
    </row>
    <row r="121" spans="9:23" x14ac:dyDescent="0.25">
      <c r="I121" s="14"/>
      <c r="W121" s="14"/>
    </row>
    <row r="122" spans="9:23" x14ac:dyDescent="0.25">
      <c r="I122" s="14"/>
      <c r="W122" s="14"/>
    </row>
    <row r="123" spans="9:23" x14ac:dyDescent="0.25">
      <c r="I123" s="14"/>
      <c r="W123" s="14"/>
    </row>
    <row r="124" spans="9:23" x14ac:dyDescent="0.25">
      <c r="I124" s="14"/>
      <c r="W124" s="14"/>
    </row>
    <row r="125" spans="9:23" x14ac:dyDescent="0.25">
      <c r="I125" s="14"/>
      <c r="W125" s="14"/>
    </row>
    <row r="126" spans="9:23" x14ac:dyDescent="0.25">
      <c r="I126" s="14"/>
      <c r="W126" s="14"/>
    </row>
    <row r="127" spans="9:23" x14ac:dyDescent="0.25">
      <c r="I127" s="14"/>
      <c r="W127" s="14"/>
    </row>
    <row r="128" spans="9:23" x14ac:dyDescent="0.25">
      <c r="I128" s="14"/>
      <c r="W128" s="14"/>
    </row>
    <row r="129" spans="9:23" x14ac:dyDescent="0.25">
      <c r="I129" s="14"/>
      <c r="W129" s="14"/>
    </row>
    <row r="130" spans="9:23" x14ac:dyDescent="0.25">
      <c r="I130" s="14"/>
      <c r="W130" s="14"/>
    </row>
    <row r="131" spans="9:23" x14ac:dyDescent="0.25">
      <c r="I131" s="14"/>
      <c r="W131" s="14"/>
    </row>
    <row r="132" spans="9:23" x14ac:dyDescent="0.25">
      <c r="I132" s="14"/>
      <c r="W132" s="14"/>
    </row>
    <row r="133" spans="9:23" x14ac:dyDescent="0.25">
      <c r="I133" s="14"/>
      <c r="W133" s="14"/>
    </row>
    <row r="134" spans="9:23" x14ac:dyDescent="0.25">
      <c r="I134" s="14"/>
      <c r="W134" s="14"/>
    </row>
    <row r="135" spans="9:23" x14ac:dyDescent="0.25">
      <c r="I135" s="14"/>
      <c r="W135" s="14"/>
    </row>
    <row r="136" spans="9:23" x14ac:dyDescent="0.25">
      <c r="I136" s="14"/>
      <c r="W136" s="14"/>
    </row>
    <row r="137" spans="9:23" x14ac:dyDescent="0.25">
      <c r="I137" s="14"/>
      <c r="W137" s="14"/>
    </row>
    <row r="138" spans="9:23" x14ac:dyDescent="0.25">
      <c r="I138" s="14"/>
      <c r="W138" s="14"/>
    </row>
    <row r="139" spans="9:23" x14ac:dyDescent="0.25">
      <c r="I139" s="14"/>
      <c r="W139" s="14"/>
    </row>
    <row r="140" spans="9:23" x14ac:dyDescent="0.25">
      <c r="I140" s="14"/>
      <c r="W140" s="14"/>
    </row>
    <row r="141" spans="9:23" x14ac:dyDescent="0.25">
      <c r="I141" s="14"/>
      <c r="W141" s="14"/>
    </row>
    <row r="142" spans="9:23" x14ac:dyDescent="0.25">
      <c r="I142" s="14"/>
      <c r="W142" s="14"/>
    </row>
    <row r="143" spans="9:23" x14ac:dyDescent="0.25">
      <c r="I143" s="14"/>
      <c r="W143" s="14"/>
    </row>
    <row r="144" spans="9:23" x14ac:dyDescent="0.25">
      <c r="I144" s="14"/>
      <c r="W144" s="14"/>
    </row>
    <row r="145" spans="1:23" x14ac:dyDescent="0.25">
      <c r="I145" s="14"/>
      <c r="W145" s="14"/>
    </row>
    <row r="146" spans="1:23" x14ac:dyDescent="0.25">
      <c r="I146" s="14"/>
      <c r="W146" s="14"/>
    </row>
    <row r="147" spans="1:23" x14ac:dyDescent="0.25">
      <c r="I147" s="14"/>
      <c r="W147" s="14"/>
    </row>
    <row r="148" spans="1:23" x14ac:dyDescent="0.25">
      <c r="I148" s="14"/>
      <c r="W148" s="14"/>
    </row>
    <row r="149" spans="1:23" x14ac:dyDescent="0.25">
      <c r="I149" s="14"/>
      <c r="W149" s="14"/>
    </row>
    <row r="150" spans="1:2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U150" s="19"/>
      <c r="V150" s="19"/>
      <c r="W150" s="19"/>
    </row>
    <row r="151" spans="1:23" x14ac:dyDescent="0.25">
      <c r="I151" s="14"/>
      <c r="W151" s="14"/>
    </row>
    <row r="152" spans="1:23" x14ac:dyDescent="0.25">
      <c r="I152" s="14"/>
      <c r="W152" s="14"/>
    </row>
    <row r="153" spans="1:23" x14ac:dyDescent="0.25">
      <c r="I153" s="14"/>
      <c r="W153" s="14"/>
    </row>
    <row r="154" spans="1:23" x14ac:dyDescent="0.25">
      <c r="I154" s="14"/>
      <c r="W154" s="14"/>
    </row>
    <row r="155" spans="1:23" x14ac:dyDescent="0.25">
      <c r="I155" s="14"/>
      <c r="W155" s="14"/>
    </row>
    <row r="156" spans="1:23" x14ac:dyDescent="0.25">
      <c r="I156" s="14"/>
      <c r="W156" s="14"/>
    </row>
    <row r="157" spans="1:23" x14ac:dyDescent="0.25">
      <c r="I157" s="14"/>
      <c r="W157" s="14"/>
    </row>
    <row r="158" spans="1:23" x14ac:dyDescent="0.25">
      <c r="I158" s="14"/>
      <c r="W158" s="14"/>
    </row>
  </sheetData>
  <hyperlinks>
    <hyperlink ref="H1" location="TOC!A1" display="Return to TOC" xr:uid="{084B4DF1-C644-47C2-8DF4-B5D4A9A5FA22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3E3-9773-4915-B8FF-B613267FECBB}">
  <sheetPr codeName="Sheet92"/>
  <dimension ref="A1:I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9" max="9" width="2.7109375" customWidth="1"/>
    <col min="10" max="24" width="9.28515625" customWidth="1"/>
  </cols>
  <sheetData>
    <row r="1" spans="1:9" x14ac:dyDescent="0.25">
      <c r="A1" s="20" t="s">
        <v>135</v>
      </c>
      <c r="B1" s="21"/>
      <c r="C1" s="21" t="s">
        <v>134</v>
      </c>
      <c r="D1" s="22"/>
      <c r="E1" s="21"/>
      <c r="F1" s="21"/>
      <c r="G1" s="317" t="s">
        <v>169</v>
      </c>
      <c r="H1" s="318"/>
      <c r="I1" s="10"/>
    </row>
    <row r="2" spans="1:9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5"/>
      <c r="I2" s="10"/>
    </row>
    <row r="3" spans="1:9" x14ac:dyDescent="0.25">
      <c r="A3" s="23" t="s">
        <v>138</v>
      </c>
      <c r="B3" s="24"/>
      <c r="C3" s="24" t="s">
        <v>777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7"/>
      <c r="H4" s="28"/>
      <c r="I4" s="14"/>
    </row>
    <row r="5" spans="1:9" ht="15" customHeight="1" x14ac:dyDescent="0.25">
      <c r="A5" s="29" t="s">
        <v>139</v>
      </c>
      <c r="B5" s="171">
        <v>0</v>
      </c>
      <c r="C5" s="24" t="str">
        <f>"Per-claim accident severity is modeled using a Uniform distribution on the interval ["&amp;B5&amp;", "&amp;B6&amp;"]."</f>
        <v>Per-claim accident severity is modeled using a Uniform distribution on the interval [0, 10].</v>
      </c>
      <c r="D5" s="24"/>
      <c r="E5" s="24"/>
      <c r="F5" s="24"/>
      <c r="G5" s="24"/>
      <c r="H5" s="25"/>
      <c r="I5" s="14"/>
    </row>
    <row r="6" spans="1:9" x14ac:dyDescent="0.25">
      <c r="A6" s="33"/>
      <c r="B6" s="171">
        <v>10</v>
      </c>
      <c r="C6" s="24"/>
      <c r="D6" s="24"/>
      <c r="E6" s="24"/>
      <c r="F6" s="24"/>
      <c r="G6" s="24"/>
      <c r="H6" s="25"/>
      <c r="I6" s="14"/>
    </row>
    <row r="7" spans="1:9" x14ac:dyDescent="0.25">
      <c r="A7" s="23" t="s">
        <v>159</v>
      </c>
      <c r="B7" s="171"/>
      <c r="C7" s="24" t="str">
        <f>"Discretize this severity distribution using evaluation points "&amp;B5&amp;", "&amp;B5+1&amp;", …, "&amp;B6&amp;"."</f>
        <v>Discretize this severity distribution using evaluation points 0, 1, …, 10.</v>
      </c>
      <c r="D7" s="24"/>
      <c r="E7" s="24"/>
      <c r="F7" s="24"/>
      <c r="G7" s="24"/>
      <c r="H7" s="25"/>
      <c r="I7" s="14"/>
    </row>
    <row r="8" spans="1:9" ht="15" customHeight="1" thickBot="1" x14ac:dyDescent="0.3">
      <c r="A8" s="310"/>
      <c r="B8" s="91"/>
      <c r="C8" s="42"/>
      <c r="D8" s="42"/>
      <c r="E8" s="42"/>
      <c r="F8" s="42"/>
      <c r="G8" s="42"/>
      <c r="H8" s="43"/>
      <c r="I8" s="14"/>
    </row>
    <row r="9" spans="1:9" x14ac:dyDescent="0.25">
      <c r="A9" s="15"/>
      <c r="B9" s="13"/>
      <c r="I9" s="14"/>
    </row>
    <row r="10" spans="1:9" x14ac:dyDescent="0.25">
      <c r="A10" s="13"/>
      <c r="B10" s="13"/>
      <c r="I10" s="14"/>
    </row>
    <row r="11" spans="1:9" x14ac:dyDescent="0.25">
      <c r="A11" s="13"/>
      <c r="B11" s="13"/>
      <c r="I11" s="14"/>
    </row>
    <row r="12" spans="1:9" x14ac:dyDescent="0.25">
      <c r="A12" s="13"/>
      <c r="B12" s="13"/>
      <c r="I12" s="14"/>
    </row>
    <row r="13" spans="1:9" x14ac:dyDescent="0.25">
      <c r="A13" s="13"/>
      <c r="B13" s="13"/>
      <c r="I13" s="14"/>
    </row>
    <row r="14" spans="1:9" x14ac:dyDescent="0.25">
      <c r="A14" s="13"/>
      <c r="B14" s="13"/>
      <c r="I14" s="14"/>
    </row>
    <row r="15" spans="1:9" x14ac:dyDescent="0.25">
      <c r="I15" s="14"/>
    </row>
    <row r="16" spans="1:9" x14ac:dyDescent="0.25">
      <c r="I16" s="14"/>
    </row>
    <row r="17" spans="9:9" x14ac:dyDescent="0.25">
      <c r="I17" s="14"/>
    </row>
    <row r="18" spans="9:9" x14ac:dyDescent="0.25">
      <c r="I18" s="14"/>
    </row>
    <row r="19" spans="9:9" ht="15" customHeight="1" x14ac:dyDescent="0.25">
      <c r="I19" s="14"/>
    </row>
    <row r="20" spans="9:9" x14ac:dyDescent="0.25">
      <c r="I20" s="14"/>
    </row>
    <row r="21" spans="9:9" x14ac:dyDescent="0.25">
      <c r="I21" s="14"/>
    </row>
    <row r="22" spans="9:9" x14ac:dyDescent="0.25">
      <c r="I22" s="14"/>
    </row>
    <row r="23" spans="9:9" ht="15" customHeight="1" x14ac:dyDescent="0.25">
      <c r="I23" s="14"/>
    </row>
    <row r="24" spans="9:9" ht="15" customHeight="1" x14ac:dyDescent="0.25">
      <c r="I24" s="14"/>
    </row>
    <row r="25" spans="9:9" ht="15" customHeight="1" x14ac:dyDescent="0.25">
      <c r="I25" s="14"/>
    </row>
    <row r="26" spans="9:9" ht="15" customHeight="1" x14ac:dyDescent="0.25">
      <c r="I26" s="14"/>
    </row>
    <row r="27" spans="9:9" ht="15" customHeight="1" x14ac:dyDescent="0.25">
      <c r="I27" s="14"/>
    </row>
    <row r="28" spans="9:9" ht="15" customHeight="1" x14ac:dyDescent="0.25">
      <c r="I28" s="14"/>
    </row>
    <row r="29" spans="9:9" x14ac:dyDescent="0.25">
      <c r="I29" s="14"/>
    </row>
    <row r="30" spans="9:9" x14ac:dyDescent="0.25">
      <c r="I30" s="14"/>
    </row>
    <row r="31" spans="9:9" x14ac:dyDescent="0.25">
      <c r="I31" s="14"/>
    </row>
    <row r="32" spans="9:9" x14ac:dyDescent="0.25">
      <c r="I32" s="14"/>
    </row>
    <row r="33" spans="1:9" x14ac:dyDescent="0.25">
      <c r="I33" s="14"/>
    </row>
    <row r="34" spans="1:9" x14ac:dyDescent="0.25">
      <c r="I34" s="14"/>
    </row>
    <row r="35" spans="1:9" x14ac:dyDescent="0.25">
      <c r="I35" s="14"/>
    </row>
    <row r="36" spans="1:9" x14ac:dyDescent="0.25">
      <c r="I36" s="14"/>
    </row>
    <row r="37" spans="1:9" x14ac:dyDescent="0.25">
      <c r="I37" s="14"/>
    </row>
    <row r="38" spans="1:9" x14ac:dyDescent="0.25">
      <c r="I38" s="14"/>
    </row>
    <row r="39" spans="1:9" x14ac:dyDescent="0.25">
      <c r="A39" s="13"/>
      <c r="B39" s="13"/>
      <c r="I39" s="14"/>
    </row>
    <row r="40" spans="1:9" x14ac:dyDescent="0.25">
      <c r="I40" s="14"/>
    </row>
    <row r="41" spans="1:9" x14ac:dyDescent="0.25">
      <c r="I41" s="14"/>
    </row>
    <row r="42" spans="1:9" x14ac:dyDescent="0.25"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1:9" x14ac:dyDescent="0.25">
      <c r="I49" s="14"/>
    </row>
    <row r="50" spans="1:9" x14ac:dyDescent="0.25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25">
      <c r="C51" s="13"/>
      <c r="D51" s="13"/>
      <c r="E51" s="13"/>
      <c r="F51" s="13"/>
      <c r="G51" s="13"/>
      <c r="H51" s="13"/>
      <c r="I51" s="14"/>
    </row>
    <row r="52" spans="1:9" x14ac:dyDescent="0.25">
      <c r="C52" s="13"/>
      <c r="D52" s="13"/>
      <c r="E52" s="13"/>
      <c r="F52" s="13"/>
      <c r="G52" s="13"/>
      <c r="H52" s="13"/>
      <c r="I52" s="14"/>
    </row>
    <row r="53" spans="1:9" x14ac:dyDescent="0.25">
      <c r="C53" s="13"/>
      <c r="D53" s="13"/>
      <c r="E53" s="13"/>
      <c r="F53" s="13"/>
      <c r="G53" s="13"/>
      <c r="H53" s="13"/>
      <c r="I53" s="14"/>
    </row>
    <row r="54" spans="1:9" x14ac:dyDescent="0.25">
      <c r="I54" s="14"/>
    </row>
    <row r="55" spans="1:9" x14ac:dyDescent="0.25">
      <c r="I55" s="14"/>
    </row>
    <row r="56" spans="1:9" x14ac:dyDescent="0.25">
      <c r="I56" s="14"/>
    </row>
    <row r="57" spans="1:9" x14ac:dyDescent="0.25">
      <c r="I57" s="14"/>
    </row>
    <row r="58" spans="1:9" x14ac:dyDescent="0.25">
      <c r="I58" s="14"/>
    </row>
    <row r="59" spans="1:9" x14ac:dyDescent="0.25">
      <c r="I59" s="14"/>
    </row>
    <row r="60" spans="1:9" x14ac:dyDescent="0.25">
      <c r="I60" s="14"/>
    </row>
    <row r="61" spans="1:9" x14ac:dyDescent="0.25">
      <c r="I61" s="14"/>
    </row>
    <row r="62" spans="1:9" x14ac:dyDescent="0.25">
      <c r="I62" s="14"/>
    </row>
    <row r="63" spans="1:9" x14ac:dyDescent="0.25">
      <c r="I63" s="14"/>
    </row>
    <row r="64" spans="1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  <row r="91" spans="9:9" x14ac:dyDescent="0.25">
      <c r="I91" s="14"/>
    </row>
    <row r="92" spans="9:9" x14ac:dyDescent="0.25">
      <c r="I92" s="14"/>
    </row>
    <row r="93" spans="9:9" x14ac:dyDescent="0.25">
      <c r="I93" s="14"/>
    </row>
    <row r="94" spans="9:9" x14ac:dyDescent="0.25">
      <c r="I94" s="14"/>
    </row>
    <row r="95" spans="9:9" x14ac:dyDescent="0.25">
      <c r="I95" s="14"/>
    </row>
    <row r="96" spans="9:9" x14ac:dyDescent="0.25">
      <c r="I96" s="14"/>
    </row>
    <row r="97" spans="1:9" x14ac:dyDescent="0.25">
      <c r="I97" s="14"/>
    </row>
    <row r="98" spans="1:9" x14ac:dyDescent="0.25">
      <c r="I98" s="14"/>
    </row>
    <row r="99" spans="1:9" x14ac:dyDescent="0.25">
      <c r="I99" s="14"/>
    </row>
    <row r="100" spans="1:9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C101" s="13"/>
      <c r="D101" s="13"/>
      <c r="E101" s="13"/>
      <c r="F101" s="13"/>
      <c r="G101" s="13"/>
      <c r="H101" s="13"/>
      <c r="I101" s="14"/>
    </row>
    <row r="102" spans="1:9" x14ac:dyDescent="0.25">
      <c r="C102" s="13"/>
      <c r="D102" s="13"/>
      <c r="E102" s="13"/>
      <c r="F102" s="13"/>
      <c r="G102" s="13"/>
      <c r="H102" s="13"/>
      <c r="I102" s="14"/>
    </row>
    <row r="103" spans="1:9" x14ac:dyDescent="0.25">
      <c r="C103" s="13"/>
      <c r="D103" s="13"/>
      <c r="E103" s="13"/>
      <c r="F103" s="13"/>
      <c r="G103" s="13"/>
      <c r="H103" s="13"/>
      <c r="I103" s="14"/>
    </row>
    <row r="104" spans="1:9" x14ac:dyDescent="0.25">
      <c r="I104" s="14"/>
    </row>
    <row r="105" spans="1:9" x14ac:dyDescent="0.25">
      <c r="I105" s="14"/>
    </row>
    <row r="106" spans="1:9" x14ac:dyDescent="0.25">
      <c r="I106" s="14"/>
    </row>
    <row r="107" spans="1:9" x14ac:dyDescent="0.25">
      <c r="I107" s="14"/>
    </row>
    <row r="108" spans="1:9" x14ac:dyDescent="0.25">
      <c r="I108" s="14"/>
    </row>
    <row r="109" spans="1:9" x14ac:dyDescent="0.25">
      <c r="I109" s="14"/>
    </row>
    <row r="110" spans="1:9" x14ac:dyDescent="0.25">
      <c r="I110" s="14"/>
    </row>
    <row r="111" spans="1:9" x14ac:dyDescent="0.25">
      <c r="I111" s="14"/>
    </row>
    <row r="112" spans="1:9" x14ac:dyDescent="0.25">
      <c r="I112" s="14"/>
    </row>
    <row r="113" spans="9:9" x14ac:dyDescent="0.25">
      <c r="I113" s="14"/>
    </row>
    <row r="114" spans="9:9" x14ac:dyDescent="0.25">
      <c r="I114" s="14"/>
    </row>
    <row r="115" spans="9:9" x14ac:dyDescent="0.25">
      <c r="I115" s="14"/>
    </row>
    <row r="116" spans="9:9" x14ac:dyDescent="0.25">
      <c r="I116" s="14"/>
    </row>
    <row r="117" spans="9:9" x14ac:dyDescent="0.25">
      <c r="I117" s="14"/>
    </row>
    <row r="118" spans="9:9" x14ac:dyDescent="0.25">
      <c r="I118" s="14"/>
    </row>
    <row r="119" spans="9:9" x14ac:dyDescent="0.25">
      <c r="I119" s="14"/>
    </row>
    <row r="120" spans="9:9" x14ac:dyDescent="0.25">
      <c r="I120" s="14"/>
    </row>
    <row r="121" spans="9:9" x14ac:dyDescent="0.25">
      <c r="I121" s="14"/>
    </row>
    <row r="122" spans="9:9" x14ac:dyDescent="0.25">
      <c r="I122" s="14"/>
    </row>
    <row r="123" spans="9:9" x14ac:dyDescent="0.25">
      <c r="I123" s="14"/>
    </row>
    <row r="124" spans="9:9" x14ac:dyDescent="0.25">
      <c r="I124" s="14"/>
    </row>
    <row r="125" spans="9:9" x14ac:dyDescent="0.25">
      <c r="I125" s="14"/>
    </row>
    <row r="126" spans="9:9" x14ac:dyDescent="0.25">
      <c r="I126" s="14"/>
    </row>
    <row r="127" spans="9:9" x14ac:dyDescent="0.25">
      <c r="I127" s="14"/>
    </row>
    <row r="128" spans="9:9" x14ac:dyDescent="0.25">
      <c r="I128" s="14"/>
    </row>
    <row r="129" spans="9:9" x14ac:dyDescent="0.25">
      <c r="I129" s="14"/>
    </row>
    <row r="130" spans="9:9" x14ac:dyDescent="0.25">
      <c r="I130" s="14"/>
    </row>
    <row r="131" spans="9:9" x14ac:dyDescent="0.25">
      <c r="I131" s="14"/>
    </row>
    <row r="132" spans="9:9" x14ac:dyDescent="0.25">
      <c r="I132" s="14"/>
    </row>
    <row r="133" spans="9:9" x14ac:dyDescent="0.25">
      <c r="I133" s="14"/>
    </row>
    <row r="134" spans="9:9" x14ac:dyDescent="0.25">
      <c r="I134" s="14"/>
    </row>
    <row r="135" spans="9:9" x14ac:dyDescent="0.25">
      <c r="I135" s="14"/>
    </row>
    <row r="136" spans="9:9" x14ac:dyDescent="0.25">
      <c r="I136" s="14"/>
    </row>
    <row r="137" spans="9:9" x14ac:dyDescent="0.25">
      <c r="I137" s="14"/>
    </row>
    <row r="138" spans="9:9" x14ac:dyDescent="0.25">
      <c r="I138" s="14"/>
    </row>
    <row r="139" spans="9:9" x14ac:dyDescent="0.25">
      <c r="I139" s="14"/>
    </row>
    <row r="140" spans="9:9" x14ac:dyDescent="0.25">
      <c r="I140" s="14"/>
    </row>
    <row r="141" spans="9:9" x14ac:dyDescent="0.25">
      <c r="I141" s="14"/>
    </row>
    <row r="142" spans="9:9" x14ac:dyDescent="0.25">
      <c r="I142" s="14"/>
    </row>
    <row r="143" spans="9:9" x14ac:dyDescent="0.25">
      <c r="I143" s="14"/>
    </row>
    <row r="144" spans="9:9" x14ac:dyDescent="0.25">
      <c r="I144" s="14"/>
    </row>
    <row r="145" spans="1:9" x14ac:dyDescent="0.25">
      <c r="I145" s="14"/>
    </row>
    <row r="146" spans="1:9" x14ac:dyDescent="0.25">
      <c r="I146" s="14"/>
    </row>
    <row r="147" spans="1:9" x14ac:dyDescent="0.25">
      <c r="I147" s="14"/>
    </row>
    <row r="148" spans="1:9" x14ac:dyDescent="0.25">
      <c r="I148" s="14"/>
    </row>
    <row r="149" spans="1:9" x14ac:dyDescent="0.25">
      <c r="I149" s="14"/>
    </row>
    <row r="150" spans="1:9" x14ac:dyDescent="0.25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25">
      <c r="I151" s="14"/>
    </row>
    <row r="152" spans="1:9" x14ac:dyDescent="0.25">
      <c r="I152" s="14"/>
    </row>
    <row r="153" spans="1:9" x14ac:dyDescent="0.25">
      <c r="I153" s="14"/>
    </row>
    <row r="154" spans="1:9" x14ac:dyDescent="0.25">
      <c r="I154" s="14"/>
    </row>
    <row r="155" spans="1:9" x14ac:dyDescent="0.25">
      <c r="I155" s="14"/>
    </row>
    <row r="156" spans="1:9" x14ac:dyDescent="0.25">
      <c r="I156" s="14"/>
    </row>
    <row r="157" spans="1:9" x14ac:dyDescent="0.25">
      <c r="I157" s="14"/>
    </row>
    <row r="158" spans="1:9" x14ac:dyDescent="0.25">
      <c r="I158" s="14"/>
    </row>
  </sheetData>
  <mergeCells count="1">
    <mergeCell ref="G1:H1"/>
  </mergeCells>
  <hyperlinks>
    <hyperlink ref="G1" location="TOC!A1" display="Return to TOC" xr:uid="{692B8E3D-1699-48A1-A027-210A5B74000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2CED-6A36-4623-A071-041CEFE471B6}">
  <sheetPr codeName="Sheet42"/>
  <dimension ref="A1:G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28515625" customWidth="1"/>
    <col min="4" max="4" width="22.28515625" bestFit="1" customWidth="1"/>
    <col min="5" max="5" width="24.140625" bestFit="1" customWidth="1"/>
    <col min="6" max="6" width="7.28515625" customWidth="1"/>
    <col min="7" max="7" width="2.7109375" customWidth="1"/>
    <col min="8" max="25" width="9.28515625" customWidth="1"/>
  </cols>
  <sheetData>
    <row r="1" spans="1:7" x14ac:dyDescent="0.25">
      <c r="A1" s="20" t="s">
        <v>135</v>
      </c>
      <c r="B1" s="21"/>
      <c r="C1" s="21" t="s">
        <v>28</v>
      </c>
      <c r="D1" s="22"/>
      <c r="E1" s="317" t="s">
        <v>169</v>
      </c>
      <c r="F1" s="318"/>
      <c r="G1" s="10"/>
    </row>
    <row r="2" spans="1:7" x14ac:dyDescent="0.25">
      <c r="A2" s="23" t="s">
        <v>136</v>
      </c>
      <c r="B2" s="24"/>
      <c r="C2" s="24" t="s">
        <v>199</v>
      </c>
      <c r="D2" s="24"/>
      <c r="E2" s="24"/>
      <c r="F2" s="25"/>
      <c r="G2" s="10"/>
    </row>
    <row r="3" spans="1:7" x14ac:dyDescent="0.25">
      <c r="A3" s="23" t="s">
        <v>138</v>
      </c>
      <c r="B3" s="24"/>
      <c r="C3" s="24" t="s">
        <v>200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139</v>
      </c>
      <c r="B5" s="24"/>
      <c r="C5" s="36" t="s">
        <v>202</v>
      </c>
      <c r="D5" s="36" t="s">
        <v>203</v>
      </c>
      <c r="E5" s="61" t="s">
        <v>204</v>
      </c>
      <c r="F5" s="25"/>
      <c r="G5" s="14"/>
    </row>
    <row r="6" spans="1:7" x14ac:dyDescent="0.25">
      <c r="A6" s="33"/>
      <c r="B6" s="24"/>
      <c r="C6" s="17">
        <v>1</v>
      </c>
      <c r="D6" s="52">
        <v>362</v>
      </c>
      <c r="E6" s="64">
        <v>628</v>
      </c>
      <c r="F6" s="25"/>
      <c r="G6" s="14"/>
    </row>
    <row r="7" spans="1:7" ht="15" customHeight="1" x14ac:dyDescent="0.25">
      <c r="A7" s="33"/>
      <c r="B7" s="24"/>
      <c r="C7" s="17">
        <f>C6+1</f>
        <v>2</v>
      </c>
      <c r="D7" s="52">
        <v>780</v>
      </c>
      <c r="E7" s="64">
        <v>635</v>
      </c>
      <c r="F7" s="25"/>
      <c r="G7" s="14"/>
    </row>
    <row r="8" spans="1:7" ht="15" customHeight="1" x14ac:dyDescent="0.25">
      <c r="A8" s="29"/>
      <c r="B8" s="27"/>
      <c r="C8" s="17">
        <f t="shared" ref="C8:C15" si="0">C7+1</f>
        <v>3</v>
      </c>
      <c r="D8" s="52">
        <v>849</v>
      </c>
      <c r="E8" s="64">
        <v>306</v>
      </c>
      <c r="F8" s="25"/>
      <c r="G8" s="14"/>
    </row>
    <row r="9" spans="1:7" x14ac:dyDescent="0.25">
      <c r="A9" s="29"/>
      <c r="B9" s="27"/>
      <c r="C9" s="17">
        <f t="shared" si="0"/>
        <v>4</v>
      </c>
      <c r="D9" s="52">
        <v>138</v>
      </c>
      <c r="E9" s="64">
        <v>126</v>
      </c>
      <c r="F9" s="25"/>
      <c r="G9" s="14"/>
    </row>
    <row r="10" spans="1:7" x14ac:dyDescent="0.25">
      <c r="A10" s="26"/>
      <c r="B10" s="27"/>
      <c r="C10" s="17">
        <f t="shared" si="0"/>
        <v>5</v>
      </c>
      <c r="D10" s="52">
        <v>343</v>
      </c>
      <c r="E10" s="64">
        <v>239</v>
      </c>
      <c r="F10" s="25"/>
      <c r="G10" s="14"/>
    </row>
    <row r="11" spans="1:7" x14ac:dyDescent="0.25">
      <c r="A11" s="26"/>
      <c r="B11" s="27"/>
      <c r="C11" s="17">
        <f t="shared" si="0"/>
        <v>6</v>
      </c>
      <c r="D11" s="52">
        <v>989</v>
      </c>
      <c r="E11" s="64">
        <v>835</v>
      </c>
      <c r="F11" s="25"/>
      <c r="G11" s="14"/>
    </row>
    <row r="12" spans="1:7" x14ac:dyDescent="0.25">
      <c r="A12" s="26"/>
      <c r="B12" s="27"/>
      <c r="C12" s="17">
        <f t="shared" si="0"/>
        <v>7</v>
      </c>
      <c r="D12" s="52">
        <v>381</v>
      </c>
      <c r="E12" s="64">
        <v>515</v>
      </c>
      <c r="F12" s="25"/>
      <c r="G12" s="14"/>
    </row>
    <row r="13" spans="1:7" x14ac:dyDescent="0.25">
      <c r="A13" s="26"/>
      <c r="B13" s="27"/>
      <c r="C13" s="17">
        <f t="shared" si="0"/>
        <v>8</v>
      </c>
      <c r="D13" s="52">
        <v>716</v>
      </c>
      <c r="E13" s="64">
        <v>143</v>
      </c>
      <c r="F13" s="25"/>
      <c r="G13" s="14"/>
    </row>
    <row r="14" spans="1:7" x14ac:dyDescent="0.25">
      <c r="A14" s="26"/>
      <c r="B14" s="27"/>
      <c r="C14" s="17">
        <f t="shared" si="0"/>
        <v>9</v>
      </c>
      <c r="D14" s="52">
        <v>696</v>
      </c>
      <c r="E14" s="64">
        <v>738</v>
      </c>
      <c r="F14" s="25"/>
      <c r="G14" s="14"/>
    </row>
    <row r="15" spans="1:7" x14ac:dyDescent="0.25">
      <c r="A15" s="33"/>
      <c r="B15" s="24"/>
      <c r="C15" s="18">
        <f t="shared" si="0"/>
        <v>10</v>
      </c>
      <c r="D15" s="54">
        <v>685</v>
      </c>
      <c r="E15" s="65">
        <v>388</v>
      </c>
      <c r="F15" s="25"/>
      <c r="G15" s="14"/>
    </row>
    <row r="16" spans="1:7" x14ac:dyDescent="0.25">
      <c r="A16" s="33"/>
      <c r="B16" s="24"/>
      <c r="C16" s="24"/>
      <c r="D16" s="24"/>
      <c r="E16" s="24"/>
      <c r="F16" s="25"/>
      <c r="G16" s="14"/>
    </row>
    <row r="17" spans="1:7" x14ac:dyDescent="0.25">
      <c r="A17" s="33"/>
      <c r="B17" s="24"/>
      <c r="C17" s="24"/>
      <c r="D17" s="24"/>
      <c r="E17" s="24"/>
      <c r="F17" s="25"/>
      <c r="G17" s="14"/>
    </row>
    <row r="18" spans="1:7" x14ac:dyDescent="0.25">
      <c r="A18" s="23" t="s">
        <v>159</v>
      </c>
      <c r="B18" s="24"/>
      <c r="C18" s="24" t="s">
        <v>205</v>
      </c>
      <c r="D18" s="24"/>
      <c r="E18" s="24"/>
      <c r="F18" s="25"/>
      <c r="G18" s="14"/>
    </row>
    <row r="19" spans="1:7" ht="15" customHeight="1" thickBot="1" x14ac:dyDescent="0.3">
      <c r="A19" s="41"/>
      <c r="B19" s="42"/>
      <c r="C19" s="42"/>
      <c r="D19" s="42"/>
      <c r="E19" s="42"/>
      <c r="F19" s="43"/>
      <c r="G19" s="14"/>
    </row>
    <row r="20" spans="1:7" x14ac:dyDescent="0.25">
      <c r="G20" s="14"/>
    </row>
    <row r="21" spans="1:7" x14ac:dyDescent="0.25"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ht="15" customHeight="1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7:7" x14ac:dyDescent="0.25">
      <c r="G49" s="14"/>
    </row>
  </sheetData>
  <mergeCells count="1">
    <mergeCell ref="E1:F1"/>
  </mergeCells>
  <hyperlinks>
    <hyperlink ref="E1" location="TOC!A1" display="Return to TOC" xr:uid="{2D72DF1B-0976-4530-A1E7-A881887E0ED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6464-D60B-47FF-95E0-4D80422C1D37}">
  <sheetPr codeName="Sheet95"/>
  <dimension ref="A1:L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5703125" customWidth="1"/>
    <col min="4" max="4" width="17.28515625" customWidth="1"/>
    <col min="5" max="5" width="16.85546875" bestFit="1" customWidth="1"/>
    <col min="6" max="6" width="15.140625" bestFit="1" customWidth="1"/>
    <col min="7" max="7" width="12.5703125" bestFit="1" customWidth="1"/>
    <col min="9" max="10" width="9.140625" customWidth="1"/>
    <col min="11" max="11" width="12.5703125" customWidth="1"/>
    <col min="12" max="12" width="2.7109375" customWidth="1"/>
    <col min="13" max="28" width="9.28515625" customWidth="1"/>
  </cols>
  <sheetData>
    <row r="1" spans="1:12" x14ac:dyDescent="0.25">
      <c r="A1" s="20" t="s">
        <v>135</v>
      </c>
      <c r="B1" s="21"/>
      <c r="C1" s="21" t="s">
        <v>28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</row>
    <row r="2" spans="1:12" x14ac:dyDescent="0.25">
      <c r="A2" s="23" t="s">
        <v>136</v>
      </c>
      <c r="B2" s="24"/>
      <c r="C2" s="24" t="s">
        <v>137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138</v>
      </c>
      <c r="B3" s="24"/>
      <c r="C3" s="24" t="s">
        <v>208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139</v>
      </c>
      <c r="B5" s="24"/>
      <c r="C5" s="24" t="s">
        <v>209</v>
      </c>
      <c r="D5" s="24"/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/>
      <c r="D6" s="24"/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66" t="s">
        <v>210</v>
      </c>
      <c r="D7" s="67" t="s">
        <v>211</v>
      </c>
      <c r="E7" s="67" t="s">
        <v>212</v>
      </c>
      <c r="F7" s="68" t="s">
        <v>213</v>
      </c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53">
        <v>1</v>
      </c>
      <c r="D8" s="56">
        <v>1080</v>
      </c>
      <c r="E8" s="56">
        <v>1000</v>
      </c>
      <c r="F8" s="69">
        <v>990</v>
      </c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50">
        <v>2</v>
      </c>
      <c r="D9" s="52">
        <v>1210</v>
      </c>
      <c r="E9" s="52">
        <v>1280</v>
      </c>
      <c r="F9" s="64">
        <v>1170</v>
      </c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50">
        <v>3</v>
      </c>
      <c r="D10" s="52">
        <v>1590</v>
      </c>
      <c r="E10" s="52">
        <v>1460</v>
      </c>
      <c r="F10" s="64">
        <v>1490</v>
      </c>
      <c r="G10" s="24"/>
      <c r="H10" s="24"/>
      <c r="I10" s="24"/>
      <c r="J10" s="24"/>
      <c r="K10" s="28"/>
      <c r="L10" s="14"/>
    </row>
    <row r="11" spans="1:12" x14ac:dyDescent="0.25">
      <c r="A11" s="26"/>
      <c r="B11" s="27"/>
      <c r="C11" s="50">
        <v>4</v>
      </c>
      <c r="D11" s="52">
        <v>1130</v>
      </c>
      <c r="E11" s="52">
        <v>970</v>
      </c>
      <c r="F11" s="64">
        <v>1230</v>
      </c>
      <c r="G11" s="24"/>
      <c r="H11" s="24"/>
      <c r="I11" s="24"/>
      <c r="J11" s="24"/>
      <c r="K11" s="28"/>
      <c r="L11" s="14"/>
    </row>
    <row r="12" spans="1:12" x14ac:dyDescent="0.25">
      <c r="A12" s="26"/>
      <c r="B12" s="27"/>
      <c r="C12" s="50">
        <v>5</v>
      </c>
      <c r="D12" s="52">
        <v>1320</v>
      </c>
      <c r="E12" s="52">
        <v>1240</v>
      </c>
      <c r="F12" s="64">
        <v>1330</v>
      </c>
      <c r="G12" s="24"/>
      <c r="H12" s="24"/>
      <c r="I12" s="24"/>
      <c r="J12" s="24"/>
      <c r="K12" s="28"/>
      <c r="L12" s="14"/>
    </row>
    <row r="13" spans="1:12" x14ac:dyDescent="0.25">
      <c r="A13" s="26"/>
      <c r="B13" s="27"/>
      <c r="C13" s="50">
        <v>6</v>
      </c>
      <c r="D13" s="52">
        <v>920</v>
      </c>
      <c r="E13" s="52">
        <v>830</v>
      </c>
      <c r="F13" s="64">
        <v>920</v>
      </c>
      <c r="G13" s="24"/>
      <c r="H13" s="24"/>
      <c r="I13" s="24"/>
      <c r="J13" s="24"/>
      <c r="K13" s="28"/>
      <c r="L13" s="14"/>
    </row>
    <row r="14" spans="1:12" x14ac:dyDescent="0.25">
      <c r="A14" s="26"/>
      <c r="B14" s="27"/>
      <c r="C14" s="50">
        <v>7</v>
      </c>
      <c r="D14" s="52">
        <v>930</v>
      </c>
      <c r="E14" s="52">
        <v>780</v>
      </c>
      <c r="F14" s="64">
        <v>920</v>
      </c>
      <c r="G14" s="24"/>
      <c r="H14" s="24"/>
      <c r="I14" s="24"/>
      <c r="J14" s="24"/>
      <c r="K14" s="28"/>
      <c r="L14" s="14"/>
    </row>
    <row r="15" spans="1:12" x14ac:dyDescent="0.25">
      <c r="A15" s="33"/>
      <c r="B15" s="24"/>
      <c r="C15" s="50">
        <v>8</v>
      </c>
      <c r="D15" s="52">
        <v>1360</v>
      </c>
      <c r="E15" s="52">
        <v>1460</v>
      </c>
      <c r="F15" s="64">
        <v>1350</v>
      </c>
      <c r="G15" s="24"/>
      <c r="H15" s="24"/>
      <c r="I15" s="24"/>
      <c r="J15" s="24"/>
      <c r="K15" s="28"/>
      <c r="L15" s="14"/>
    </row>
    <row r="16" spans="1:12" x14ac:dyDescent="0.25">
      <c r="A16" s="33"/>
      <c r="B16" s="24"/>
      <c r="C16" s="50">
        <v>9</v>
      </c>
      <c r="D16" s="52">
        <v>860</v>
      </c>
      <c r="E16" s="52">
        <v>740</v>
      </c>
      <c r="F16" s="64">
        <v>870</v>
      </c>
      <c r="G16" s="24"/>
      <c r="H16" s="24"/>
      <c r="I16" s="24"/>
      <c r="J16" s="24"/>
      <c r="K16" s="28"/>
      <c r="L16" s="14"/>
    </row>
    <row r="17" spans="1:12" x14ac:dyDescent="0.25">
      <c r="A17" s="33"/>
      <c r="B17" s="24"/>
      <c r="C17" s="55">
        <v>10</v>
      </c>
      <c r="D17" s="54">
        <v>730</v>
      </c>
      <c r="E17" s="54">
        <v>570</v>
      </c>
      <c r="F17" s="65">
        <v>660</v>
      </c>
      <c r="G17" s="24"/>
      <c r="H17" s="24"/>
      <c r="I17" s="24"/>
      <c r="J17" s="24"/>
      <c r="K17" s="28"/>
      <c r="L17" s="14"/>
    </row>
    <row r="18" spans="1:12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4"/>
      <c r="K18" s="28"/>
      <c r="L18" s="14"/>
    </row>
    <row r="19" spans="1:12" ht="15" customHeight="1" x14ac:dyDescent="0.25">
      <c r="A19" s="23" t="s">
        <v>159</v>
      </c>
      <c r="B19" s="24"/>
      <c r="C19" s="24" t="s">
        <v>215</v>
      </c>
      <c r="D19" s="24"/>
      <c r="E19" s="24"/>
      <c r="F19" s="24"/>
      <c r="G19" s="24"/>
      <c r="H19" s="24"/>
      <c r="I19" s="24"/>
      <c r="J19" s="24"/>
      <c r="K19" s="28"/>
      <c r="L19" s="14"/>
    </row>
    <row r="20" spans="1:12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58"/>
      <c r="L20" s="14"/>
    </row>
    <row r="21" spans="1:12" x14ac:dyDescent="0.25">
      <c r="K21" s="13"/>
      <c r="L21" s="14"/>
    </row>
    <row r="22" spans="1:12" x14ac:dyDescent="0.25">
      <c r="K22" s="13"/>
      <c r="L22" s="14"/>
    </row>
    <row r="23" spans="1:12" ht="15" customHeight="1" x14ac:dyDescent="0.25">
      <c r="K23" s="13"/>
      <c r="L23" s="14"/>
    </row>
    <row r="24" spans="1:12" ht="15" customHeight="1" x14ac:dyDescent="0.25">
      <c r="K24" s="13"/>
      <c r="L24" s="14"/>
    </row>
    <row r="25" spans="1:12" ht="15" customHeight="1" x14ac:dyDescent="0.25">
      <c r="K25" s="13"/>
      <c r="L25" s="14"/>
    </row>
    <row r="26" spans="1:12" ht="15" customHeight="1" x14ac:dyDescent="0.25">
      <c r="K26" s="13"/>
      <c r="L26" s="14"/>
    </row>
    <row r="27" spans="1:12" ht="15" customHeight="1" x14ac:dyDescent="0.25">
      <c r="K27" s="13"/>
      <c r="L27" s="14"/>
    </row>
    <row r="28" spans="1:12" ht="15" customHeight="1" x14ac:dyDescent="0.25">
      <c r="K28" s="13"/>
      <c r="L28" s="14"/>
    </row>
    <row r="29" spans="1:12" x14ac:dyDescent="0.25">
      <c r="K29" s="13"/>
      <c r="L29" s="14"/>
    </row>
    <row r="30" spans="1:12" x14ac:dyDescent="0.25">
      <c r="K30" s="13"/>
      <c r="L30" s="14"/>
    </row>
    <row r="31" spans="1:12" x14ac:dyDescent="0.25">
      <c r="K31" s="13"/>
      <c r="L31" s="14"/>
    </row>
    <row r="32" spans="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2:12" x14ac:dyDescent="0.25">
      <c r="L49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80FBD752-04F6-4A18-BC1B-0299F1D45BE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01E9-6739-4F49-A518-481C1BCD23B4}">
  <sheetPr codeName="Sheet104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42578125" bestFit="1" customWidth="1"/>
    <col min="5" max="5" width="11" bestFit="1" customWidth="1"/>
    <col min="6" max="6" width="13.85546875" bestFit="1" customWidth="1"/>
    <col min="7" max="7" width="12.5703125" bestFit="1" customWidth="1"/>
    <col min="9" max="10" width="9.140625" customWidth="1"/>
    <col min="11" max="11" width="11.7109375" customWidth="1"/>
    <col min="12" max="12" width="2.7109375" customWidth="1"/>
    <col min="13" max="24" width="9.28515625" customWidth="1"/>
  </cols>
  <sheetData>
    <row r="1" spans="1:27" x14ac:dyDescent="0.25">
      <c r="A1" s="20" t="s">
        <v>135</v>
      </c>
      <c r="B1" s="21"/>
      <c r="C1" s="21" t="s">
        <v>28</v>
      </c>
      <c r="D1" s="22"/>
      <c r="E1" s="21"/>
      <c r="F1" s="21"/>
      <c r="G1" s="21"/>
      <c r="H1" s="21"/>
      <c r="I1" s="21"/>
      <c r="J1" s="317" t="s">
        <v>169</v>
      </c>
      <c r="K1" s="318"/>
      <c r="L1" s="10"/>
      <c r="Z1" s="10"/>
    </row>
    <row r="2" spans="1:27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4"/>
      <c r="K2" s="25"/>
      <c r="L2" s="10"/>
      <c r="Z2" s="10"/>
    </row>
    <row r="3" spans="1:27" x14ac:dyDescent="0.25">
      <c r="A3" s="23" t="s">
        <v>138</v>
      </c>
      <c r="B3" s="24"/>
      <c r="C3" s="24" t="s">
        <v>217</v>
      </c>
      <c r="D3" s="24"/>
      <c r="E3" s="24"/>
      <c r="F3" s="24"/>
      <c r="G3" s="24"/>
      <c r="H3" s="24"/>
      <c r="I3" s="24"/>
      <c r="J3" s="24"/>
      <c r="K3" s="25"/>
      <c r="L3" s="10"/>
      <c r="Z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Z4" s="14"/>
      <c r="AA4" s="13"/>
    </row>
    <row r="5" spans="1:27" ht="15" customHeight="1" x14ac:dyDescent="0.25">
      <c r="A5" s="29" t="s">
        <v>139</v>
      </c>
      <c r="B5" s="24"/>
      <c r="C5" s="24" t="s">
        <v>218</v>
      </c>
      <c r="D5" s="24"/>
      <c r="E5" s="24"/>
      <c r="F5" s="24"/>
      <c r="G5" s="24"/>
      <c r="H5" s="24"/>
      <c r="I5" s="24"/>
      <c r="J5" s="24"/>
      <c r="K5" s="28"/>
      <c r="L5" s="14"/>
      <c r="Y5" s="13"/>
      <c r="Z5" s="14"/>
      <c r="AA5" s="13"/>
    </row>
    <row r="6" spans="1:27" x14ac:dyDescent="0.25">
      <c r="A6" s="33"/>
      <c r="B6" s="24"/>
      <c r="C6" s="24" t="s">
        <v>222</v>
      </c>
      <c r="D6" s="24"/>
      <c r="E6" s="24"/>
      <c r="F6" s="24"/>
      <c r="G6" s="24"/>
      <c r="H6" s="24"/>
      <c r="I6" s="24"/>
      <c r="J6" s="24"/>
      <c r="K6" s="28"/>
      <c r="L6" s="14"/>
      <c r="Y6" s="13"/>
      <c r="Z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Y7" s="13"/>
      <c r="Z7" s="14"/>
      <c r="AA7" s="13"/>
    </row>
    <row r="8" spans="1:27" ht="15" customHeight="1" x14ac:dyDescent="0.25">
      <c r="A8" s="29"/>
      <c r="B8" s="27"/>
      <c r="C8" s="67" t="s">
        <v>219</v>
      </c>
      <c r="D8" s="67" t="s">
        <v>220</v>
      </c>
      <c r="E8" s="67" t="s">
        <v>221</v>
      </c>
      <c r="F8" s="67" t="s">
        <v>223</v>
      </c>
      <c r="G8" s="24"/>
      <c r="H8" s="24"/>
      <c r="I8" s="24"/>
      <c r="J8" s="24"/>
      <c r="K8" s="28"/>
      <c r="L8" s="14"/>
      <c r="Y8" s="13"/>
      <c r="Z8" s="14"/>
      <c r="AA8" s="13"/>
    </row>
    <row r="9" spans="1:27" x14ac:dyDescent="0.25">
      <c r="A9" s="29"/>
      <c r="B9" s="27"/>
      <c r="C9" s="53">
        <v>1</v>
      </c>
      <c r="D9" s="70">
        <v>1374</v>
      </c>
      <c r="E9" s="71">
        <v>709</v>
      </c>
      <c r="F9" s="72">
        <v>794</v>
      </c>
      <c r="G9" s="24"/>
      <c r="H9" s="24"/>
      <c r="I9" s="24"/>
      <c r="J9" s="24"/>
      <c r="K9" s="28"/>
      <c r="L9" s="14"/>
      <c r="Y9" s="13"/>
      <c r="Z9" s="14"/>
      <c r="AA9" s="13"/>
    </row>
    <row r="10" spans="1:27" x14ac:dyDescent="0.25">
      <c r="A10" s="26"/>
      <c r="B10" s="27"/>
      <c r="C10" s="50">
        <v>2</v>
      </c>
      <c r="D10" s="71">
        <v>1754</v>
      </c>
      <c r="E10" s="71">
        <v>1443</v>
      </c>
      <c r="F10" s="73">
        <v>1558</v>
      </c>
      <c r="G10" s="24"/>
      <c r="H10" s="24"/>
      <c r="I10" s="24"/>
      <c r="J10" s="24"/>
      <c r="K10" s="28"/>
      <c r="L10" s="14"/>
      <c r="Y10" s="13"/>
      <c r="Z10" s="14"/>
      <c r="AA10" s="13"/>
    </row>
    <row r="11" spans="1:27" x14ac:dyDescent="0.25">
      <c r="A11" s="26"/>
      <c r="B11" s="27"/>
      <c r="C11" s="50">
        <v>3</v>
      </c>
      <c r="D11" s="71">
        <v>158</v>
      </c>
      <c r="E11" s="71">
        <v>169</v>
      </c>
      <c r="F11" s="73">
        <v>147</v>
      </c>
      <c r="G11" s="24"/>
      <c r="H11" s="24"/>
      <c r="I11" s="24"/>
      <c r="J11" s="24"/>
      <c r="K11" s="28"/>
      <c r="L11" s="14"/>
      <c r="Y11" s="13"/>
      <c r="Z11" s="14"/>
      <c r="AA11" s="13"/>
    </row>
    <row r="12" spans="1:27" x14ac:dyDescent="0.25">
      <c r="A12" s="26"/>
      <c r="B12" s="27"/>
      <c r="C12" s="50">
        <v>4</v>
      </c>
      <c r="D12" s="71">
        <v>1080</v>
      </c>
      <c r="E12" s="71">
        <v>520</v>
      </c>
      <c r="F12" s="73">
        <v>577</v>
      </c>
      <c r="G12" s="24"/>
      <c r="H12" s="24"/>
      <c r="I12" s="24"/>
      <c r="J12" s="24"/>
      <c r="K12" s="28"/>
      <c r="L12" s="14"/>
      <c r="Y12" s="13"/>
      <c r="Z12" s="14"/>
      <c r="AA12" s="13"/>
    </row>
    <row r="13" spans="1:27" x14ac:dyDescent="0.25">
      <c r="A13" s="26"/>
      <c r="B13" s="27"/>
      <c r="C13" s="50">
        <v>5</v>
      </c>
      <c r="D13" s="71">
        <v>3371</v>
      </c>
      <c r="E13" s="71">
        <v>1599</v>
      </c>
      <c r="F13" s="73">
        <v>1775</v>
      </c>
      <c r="G13" s="24"/>
      <c r="H13" s="24"/>
      <c r="I13" s="24"/>
      <c r="J13" s="24"/>
      <c r="K13" s="28"/>
      <c r="L13" s="14"/>
      <c r="Y13" s="13"/>
      <c r="Z13" s="14"/>
      <c r="AA13" s="13"/>
    </row>
    <row r="14" spans="1:27" x14ac:dyDescent="0.25">
      <c r="A14" s="26"/>
      <c r="B14" s="27"/>
      <c r="C14" s="50">
        <v>6</v>
      </c>
      <c r="D14" s="71">
        <v>1366</v>
      </c>
      <c r="E14" s="71">
        <v>1326</v>
      </c>
      <c r="F14" s="73">
        <v>1313</v>
      </c>
      <c r="G14" s="24"/>
      <c r="H14" s="24"/>
      <c r="I14" s="24"/>
      <c r="J14" s="24"/>
      <c r="K14" s="28"/>
      <c r="L14" s="14"/>
      <c r="Y14" s="13"/>
      <c r="Z14" s="14"/>
      <c r="AA14" s="13"/>
    </row>
    <row r="15" spans="1:27" x14ac:dyDescent="0.25">
      <c r="A15" s="33"/>
      <c r="B15" s="24"/>
      <c r="C15" s="50">
        <v>7</v>
      </c>
      <c r="D15" s="71">
        <v>1178</v>
      </c>
      <c r="E15" s="71">
        <v>1008</v>
      </c>
      <c r="F15" s="73">
        <v>907</v>
      </c>
      <c r="G15" s="24"/>
      <c r="H15" s="24"/>
      <c r="I15" s="24"/>
      <c r="J15" s="24"/>
      <c r="K15" s="28"/>
      <c r="L15" s="14"/>
      <c r="Y15" s="13"/>
      <c r="Z15" s="14"/>
      <c r="AA15" s="13"/>
    </row>
    <row r="16" spans="1:27" x14ac:dyDescent="0.25">
      <c r="A16" s="33"/>
      <c r="B16" s="24"/>
      <c r="C16" s="50">
        <v>8</v>
      </c>
      <c r="D16" s="71">
        <v>1575</v>
      </c>
      <c r="E16" s="71">
        <v>748</v>
      </c>
      <c r="F16" s="73">
        <v>695</v>
      </c>
      <c r="G16" s="24"/>
      <c r="H16" s="24"/>
      <c r="I16" s="24"/>
      <c r="J16" s="24"/>
      <c r="K16" s="28"/>
      <c r="L16" s="14"/>
      <c r="Y16" s="13"/>
      <c r="Z16" s="14"/>
      <c r="AA16" s="13"/>
    </row>
    <row r="17" spans="1:27" x14ac:dyDescent="0.25">
      <c r="A17" s="33"/>
      <c r="B17" s="24"/>
      <c r="C17" s="50">
        <v>9</v>
      </c>
      <c r="D17" s="71">
        <v>2974</v>
      </c>
      <c r="E17" s="71">
        <v>1391</v>
      </c>
      <c r="F17" s="73">
        <v>1391</v>
      </c>
      <c r="G17" s="24"/>
      <c r="H17" s="24"/>
      <c r="I17" s="24"/>
      <c r="J17" s="24"/>
      <c r="K17" s="28"/>
      <c r="L17" s="14"/>
      <c r="Y17" s="13"/>
      <c r="Z17" s="14"/>
      <c r="AA17" s="13"/>
    </row>
    <row r="18" spans="1:27" x14ac:dyDescent="0.25">
      <c r="A18" s="33"/>
      <c r="B18" s="24"/>
      <c r="C18" s="50">
        <v>10</v>
      </c>
      <c r="D18" s="71">
        <v>160</v>
      </c>
      <c r="E18" s="71">
        <v>163</v>
      </c>
      <c r="F18" s="73">
        <v>141</v>
      </c>
      <c r="G18" s="24"/>
      <c r="H18" s="24"/>
      <c r="I18" s="24"/>
      <c r="J18" s="24"/>
      <c r="K18" s="28"/>
      <c r="L18" s="14"/>
      <c r="Y18" s="13"/>
      <c r="Z18" s="14"/>
      <c r="AA18" s="13"/>
    </row>
    <row r="19" spans="1:27" ht="15" customHeight="1" x14ac:dyDescent="0.25">
      <c r="A19" s="33"/>
      <c r="B19" s="24"/>
      <c r="C19" s="50">
        <v>11</v>
      </c>
      <c r="D19" s="71">
        <v>1083</v>
      </c>
      <c r="E19" s="71">
        <v>572</v>
      </c>
      <c r="F19" s="73">
        <v>492</v>
      </c>
      <c r="G19" s="24"/>
      <c r="H19" s="24"/>
      <c r="I19" s="24"/>
      <c r="J19" s="24"/>
      <c r="K19" s="28"/>
      <c r="L19" s="14"/>
      <c r="Y19" s="13"/>
      <c r="Z19" s="14"/>
      <c r="AA19" s="13"/>
    </row>
    <row r="20" spans="1:27" x14ac:dyDescent="0.25">
      <c r="A20" s="33"/>
      <c r="B20" s="24"/>
      <c r="C20" s="50">
        <v>12</v>
      </c>
      <c r="D20" s="71">
        <v>3691</v>
      </c>
      <c r="E20" s="71">
        <v>1950</v>
      </c>
      <c r="F20" s="73">
        <v>1794</v>
      </c>
      <c r="G20" s="24"/>
      <c r="H20" s="24"/>
      <c r="I20" s="24"/>
      <c r="J20" s="24"/>
      <c r="K20" s="28"/>
      <c r="L20" s="14"/>
      <c r="Y20" s="13"/>
      <c r="Z20" s="14"/>
      <c r="AA20" s="13"/>
    </row>
    <row r="21" spans="1:27" x14ac:dyDescent="0.25">
      <c r="A21" s="33"/>
      <c r="B21" s="24"/>
      <c r="C21" s="50">
        <v>13</v>
      </c>
      <c r="D21" s="71">
        <v>1005</v>
      </c>
      <c r="E21" s="71">
        <v>975</v>
      </c>
      <c r="F21" s="73">
        <v>1004</v>
      </c>
      <c r="G21" s="24"/>
      <c r="H21" s="24"/>
      <c r="I21" s="24"/>
      <c r="J21" s="24"/>
      <c r="K21" s="28"/>
      <c r="L21" s="14"/>
      <c r="Y21" s="13"/>
      <c r="Z21" s="14"/>
      <c r="AA21" s="13"/>
    </row>
    <row r="22" spans="1:27" x14ac:dyDescent="0.25">
      <c r="A22" s="33"/>
      <c r="B22" s="24"/>
      <c r="C22" s="50">
        <v>14</v>
      </c>
      <c r="D22" s="71">
        <v>1183</v>
      </c>
      <c r="E22" s="71">
        <v>1131</v>
      </c>
      <c r="F22" s="73">
        <v>961</v>
      </c>
      <c r="G22" s="24"/>
      <c r="H22" s="24"/>
      <c r="I22" s="24"/>
      <c r="J22" s="24"/>
      <c r="K22" s="28"/>
      <c r="L22" s="14"/>
      <c r="Y22" s="13"/>
      <c r="Z22" s="14"/>
      <c r="AA22" s="13"/>
    </row>
    <row r="23" spans="1:27" ht="15" customHeight="1" x14ac:dyDescent="0.25">
      <c r="A23" s="33"/>
      <c r="B23" s="24"/>
      <c r="C23" s="50">
        <v>15</v>
      </c>
      <c r="D23" s="71">
        <v>691</v>
      </c>
      <c r="E23" s="71">
        <v>598</v>
      </c>
      <c r="F23" s="73">
        <v>520</v>
      </c>
      <c r="G23" s="24"/>
      <c r="H23" s="24"/>
      <c r="I23" s="24"/>
      <c r="J23" s="24"/>
      <c r="K23" s="28"/>
      <c r="L23" s="14"/>
      <c r="Y23" s="13"/>
      <c r="Z23" s="14"/>
      <c r="AA23" s="13"/>
    </row>
    <row r="24" spans="1:27" ht="15" customHeight="1" x14ac:dyDescent="0.25">
      <c r="A24" s="33"/>
      <c r="B24" s="24"/>
      <c r="C24" s="50">
        <v>16</v>
      </c>
      <c r="D24" s="71">
        <v>2175</v>
      </c>
      <c r="E24" s="71">
        <v>1937</v>
      </c>
      <c r="F24" s="73">
        <v>1782</v>
      </c>
      <c r="G24" s="24"/>
      <c r="H24" s="24"/>
      <c r="I24" s="24"/>
      <c r="J24" s="24"/>
      <c r="K24" s="28"/>
      <c r="L24" s="14"/>
      <c r="Y24" s="13"/>
      <c r="Z24" s="14"/>
      <c r="AA24" s="13"/>
    </row>
    <row r="25" spans="1:27" ht="15" customHeight="1" x14ac:dyDescent="0.25">
      <c r="A25" s="33"/>
      <c r="B25" s="24"/>
      <c r="C25" s="50">
        <v>17</v>
      </c>
      <c r="D25" s="71">
        <v>1782</v>
      </c>
      <c r="E25" s="71">
        <v>1781</v>
      </c>
      <c r="F25" s="73">
        <v>1781</v>
      </c>
      <c r="G25" s="24"/>
      <c r="H25" s="24"/>
      <c r="I25" s="24"/>
      <c r="J25" s="24"/>
      <c r="K25" s="28"/>
      <c r="L25" s="14"/>
      <c r="Y25" s="13"/>
      <c r="Z25" s="14"/>
      <c r="AA25" s="13"/>
    </row>
    <row r="26" spans="1:27" ht="15" customHeight="1" x14ac:dyDescent="0.25">
      <c r="A26" s="33"/>
      <c r="B26" s="24"/>
      <c r="C26" s="50">
        <v>18</v>
      </c>
      <c r="D26" s="71">
        <v>1738</v>
      </c>
      <c r="E26" s="71">
        <v>1430</v>
      </c>
      <c r="F26" s="73">
        <v>1530</v>
      </c>
      <c r="G26" s="24"/>
      <c r="H26" s="24"/>
      <c r="I26" s="24"/>
      <c r="J26" s="24"/>
      <c r="K26" s="28"/>
      <c r="L26" s="14"/>
      <c r="Y26" s="13"/>
      <c r="Z26" s="14"/>
      <c r="AA26" s="13"/>
    </row>
    <row r="27" spans="1:27" ht="15" customHeight="1" x14ac:dyDescent="0.25">
      <c r="A27" s="33"/>
      <c r="B27" s="24"/>
      <c r="C27" s="50">
        <v>19</v>
      </c>
      <c r="D27" s="71">
        <v>1435</v>
      </c>
      <c r="E27" s="71">
        <v>1352</v>
      </c>
      <c r="F27" s="73">
        <v>1284</v>
      </c>
      <c r="G27" s="24"/>
      <c r="H27" s="24"/>
      <c r="I27" s="24"/>
      <c r="J27" s="24"/>
      <c r="K27" s="28"/>
      <c r="L27" s="14"/>
      <c r="Y27" s="13"/>
      <c r="Z27" s="14"/>
      <c r="AA27" s="13"/>
    </row>
    <row r="28" spans="1:27" ht="15" customHeight="1" x14ac:dyDescent="0.25">
      <c r="A28" s="33"/>
      <c r="B28" s="24"/>
      <c r="C28" s="50">
        <v>20</v>
      </c>
      <c r="D28" s="71">
        <v>2298</v>
      </c>
      <c r="E28" s="71">
        <v>1892</v>
      </c>
      <c r="F28" s="73">
        <v>2175</v>
      </c>
      <c r="G28" s="24"/>
      <c r="H28" s="24"/>
      <c r="I28" s="24"/>
      <c r="J28" s="24"/>
      <c r="K28" s="28"/>
      <c r="L28" s="14"/>
      <c r="Y28" s="13"/>
      <c r="Z28" s="14"/>
      <c r="AA28" s="13"/>
    </row>
    <row r="29" spans="1:27" x14ac:dyDescent="0.25">
      <c r="A29" s="33"/>
      <c r="B29" s="24"/>
      <c r="C29" s="50">
        <v>21</v>
      </c>
      <c r="D29" s="71">
        <v>2880</v>
      </c>
      <c r="E29" s="71">
        <v>1463</v>
      </c>
      <c r="F29" s="73">
        <v>1638</v>
      </c>
      <c r="G29" s="24"/>
      <c r="H29" s="24"/>
      <c r="I29" s="24"/>
      <c r="J29" s="24"/>
      <c r="K29" s="28"/>
      <c r="L29" s="14"/>
      <c r="Y29" s="13"/>
      <c r="Z29" s="14"/>
      <c r="AA29" s="13"/>
    </row>
    <row r="30" spans="1:27" x14ac:dyDescent="0.25">
      <c r="A30" s="33"/>
      <c r="B30" s="24"/>
      <c r="C30" s="50">
        <v>22</v>
      </c>
      <c r="D30" s="71">
        <v>1594</v>
      </c>
      <c r="E30" s="71">
        <v>774</v>
      </c>
      <c r="F30" s="73">
        <v>696</v>
      </c>
      <c r="G30" s="24"/>
      <c r="H30" s="24"/>
      <c r="I30" s="24"/>
      <c r="J30" s="24"/>
      <c r="K30" s="28"/>
      <c r="L30" s="14"/>
      <c r="Y30" s="13"/>
      <c r="Z30" s="14"/>
      <c r="AA30" s="13"/>
    </row>
    <row r="31" spans="1:27" x14ac:dyDescent="0.25">
      <c r="A31" s="33"/>
      <c r="B31" s="24"/>
      <c r="C31" s="50">
        <v>23</v>
      </c>
      <c r="D31" s="71">
        <v>1677</v>
      </c>
      <c r="E31" s="71">
        <v>1651</v>
      </c>
      <c r="F31" s="73">
        <v>1866</v>
      </c>
      <c r="G31" s="24"/>
      <c r="H31" s="24"/>
      <c r="I31" s="24"/>
      <c r="J31" s="24"/>
      <c r="K31" s="28"/>
      <c r="L31" s="14"/>
      <c r="Y31" s="13"/>
      <c r="Z31" s="14"/>
      <c r="AA31" s="13"/>
    </row>
    <row r="32" spans="1:27" x14ac:dyDescent="0.25">
      <c r="A32" s="33"/>
      <c r="B32" s="24"/>
      <c r="C32" s="50">
        <v>24</v>
      </c>
      <c r="D32" s="71">
        <v>877</v>
      </c>
      <c r="E32" s="71">
        <v>826</v>
      </c>
      <c r="F32" s="73">
        <v>925</v>
      </c>
      <c r="G32" s="24"/>
      <c r="H32" s="24"/>
      <c r="I32" s="24"/>
      <c r="J32" s="24"/>
      <c r="K32" s="28"/>
      <c r="L32" s="14"/>
      <c r="Y32" s="13"/>
      <c r="Z32" s="14"/>
      <c r="AA32" s="13"/>
    </row>
    <row r="33" spans="1:27" x14ac:dyDescent="0.25">
      <c r="A33" s="33"/>
      <c r="B33" s="24"/>
      <c r="C33" s="50">
        <v>25</v>
      </c>
      <c r="D33" s="71">
        <v>118</v>
      </c>
      <c r="E33" s="71">
        <v>117</v>
      </c>
      <c r="F33" s="73">
        <v>103</v>
      </c>
      <c r="G33" s="24"/>
      <c r="H33" s="24"/>
      <c r="I33" s="24"/>
      <c r="J33" s="24"/>
      <c r="K33" s="28"/>
      <c r="L33" s="14"/>
      <c r="Y33" s="13"/>
      <c r="Z33" s="14"/>
      <c r="AA33" s="13"/>
    </row>
    <row r="34" spans="1:27" x14ac:dyDescent="0.25">
      <c r="A34" s="33"/>
      <c r="B34" s="24"/>
      <c r="C34" s="50">
        <v>26</v>
      </c>
      <c r="D34" s="71">
        <v>2915</v>
      </c>
      <c r="E34" s="71">
        <v>1554</v>
      </c>
      <c r="F34" s="73">
        <v>1460</v>
      </c>
      <c r="G34" s="24"/>
      <c r="H34" s="24"/>
      <c r="I34" s="24"/>
      <c r="J34" s="24"/>
      <c r="K34" s="28"/>
      <c r="L34" s="14"/>
      <c r="Y34" s="13"/>
      <c r="Z34" s="14"/>
      <c r="AA34" s="13"/>
    </row>
    <row r="35" spans="1:27" x14ac:dyDescent="0.25">
      <c r="A35" s="33"/>
      <c r="B35" s="24"/>
      <c r="C35" s="50">
        <v>27</v>
      </c>
      <c r="D35" s="71">
        <v>211</v>
      </c>
      <c r="E35" s="71">
        <v>182</v>
      </c>
      <c r="F35" s="73">
        <v>189</v>
      </c>
      <c r="G35" s="24"/>
      <c r="H35" s="24"/>
      <c r="I35" s="24"/>
      <c r="J35" s="24"/>
      <c r="K35" s="28"/>
      <c r="L35" s="14"/>
      <c r="Y35" s="13"/>
      <c r="Z35" s="14"/>
      <c r="AA35" s="13"/>
    </row>
    <row r="36" spans="1:27" x14ac:dyDescent="0.25">
      <c r="A36" s="33"/>
      <c r="B36" s="24"/>
      <c r="C36" s="50">
        <v>28</v>
      </c>
      <c r="D36" s="71">
        <v>1458</v>
      </c>
      <c r="E36" s="71">
        <v>1554</v>
      </c>
      <c r="F36" s="73">
        <v>1647</v>
      </c>
      <c r="G36" s="24"/>
      <c r="H36" s="24"/>
      <c r="I36" s="24"/>
      <c r="J36" s="24"/>
      <c r="K36" s="28"/>
      <c r="L36" s="14"/>
      <c r="Y36" s="13"/>
      <c r="Z36" s="14"/>
      <c r="AA36" s="13"/>
    </row>
    <row r="37" spans="1:27" x14ac:dyDescent="0.25">
      <c r="A37" s="33"/>
      <c r="B37" s="24"/>
      <c r="C37" s="50">
        <v>29</v>
      </c>
      <c r="D37" s="71">
        <v>392</v>
      </c>
      <c r="E37" s="71">
        <v>345</v>
      </c>
      <c r="F37" s="73">
        <v>351</v>
      </c>
      <c r="G37" s="24"/>
      <c r="H37" s="24"/>
      <c r="I37" s="24"/>
      <c r="J37" s="24"/>
      <c r="K37" s="28"/>
      <c r="L37" s="14"/>
      <c r="Y37" s="13"/>
      <c r="Z37" s="14"/>
      <c r="AA37" s="13"/>
    </row>
    <row r="38" spans="1:27" x14ac:dyDescent="0.25">
      <c r="A38" s="33"/>
      <c r="B38" s="24"/>
      <c r="C38" s="55">
        <v>30</v>
      </c>
      <c r="D38" s="74">
        <v>1663</v>
      </c>
      <c r="E38" s="74">
        <v>813</v>
      </c>
      <c r="F38" s="75">
        <v>837</v>
      </c>
      <c r="G38" s="24"/>
      <c r="H38" s="24"/>
      <c r="I38" s="24"/>
      <c r="J38" s="24"/>
      <c r="K38" s="28"/>
      <c r="L38" s="14"/>
      <c r="Y38" s="13"/>
      <c r="Z38" s="14"/>
      <c r="AA38" s="13"/>
    </row>
    <row r="39" spans="1:27" x14ac:dyDescent="0.25">
      <c r="A39" s="26"/>
      <c r="B39" s="27"/>
      <c r="C39" s="24"/>
      <c r="D39" s="24"/>
      <c r="E39" s="24"/>
      <c r="F39" s="24"/>
      <c r="G39" s="24"/>
      <c r="H39" s="24"/>
      <c r="I39" s="24"/>
      <c r="J39" s="24"/>
      <c r="K39" s="28"/>
      <c r="L39" s="14"/>
      <c r="Y39" s="13"/>
      <c r="Z39" s="14"/>
      <c r="AA39" s="13"/>
    </row>
    <row r="40" spans="1:27" x14ac:dyDescent="0.25">
      <c r="A40" s="23" t="s">
        <v>159</v>
      </c>
      <c r="B40" s="24"/>
      <c r="C40" s="24" t="s">
        <v>224</v>
      </c>
      <c r="D40" s="24"/>
      <c r="E40" s="24"/>
      <c r="F40" s="24"/>
      <c r="G40" s="24"/>
      <c r="H40" s="24"/>
      <c r="I40" s="24"/>
      <c r="J40" s="24"/>
      <c r="K40" s="25"/>
      <c r="L40" s="14"/>
      <c r="Y40" s="13"/>
      <c r="Z40" s="14"/>
      <c r="AA40" s="13"/>
    </row>
    <row r="41" spans="1:27" x14ac:dyDescent="0.25">
      <c r="A41" s="33"/>
      <c r="B41" s="24"/>
      <c r="C41" s="24" t="s">
        <v>225</v>
      </c>
      <c r="D41" s="24"/>
      <c r="E41" s="24"/>
      <c r="F41" s="24"/>
      <c r="G41" s="24"/>
      <c r="H41" s="24"/>
      <c r="I41" s="24"/>
      <c r="J41" s="24"/>
      <c r="K41" s="25"/>
      <c r="L41" s="14"/>
      <c r="Y41" s="13"/>
      <c r="Z41" s="14"/>
      <c r="AA41" s="13"/>
    </row>
    <row r="42" spans="1:27" ht="15.75" thickBo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3"/>
      <c r="L42" s="14"/>
      <c r="Y42" s="13"/>
      <c r="Z42" s="14"/>
      <c r="AA42" s="13"/>
    </row>
    <row r="43" spans="1:27" x14ac:dyDescent="0.25">
      <c r="L43" s="14"/>
      <c r="Y43" s="13"/>
      <c r="Z43" s="14"/>
      <c r="AA43" s="13"/>
    </row>
    <row r="44" spans="1:27" x14ac:dyDescent="0.25">
      <c r="L44" s="14"/>
      <c r="Y44" s="13"/>
      <c r="Z44" s="14"/>
      <c r="AA44" s="13"/>
    </row>
    <row r="45" spans="1:27" x14ac:dyDescent="0.25">
      <c r="L45" s="14"/>
      <c r="Y45" s="13"/>
      <c r="Z45" s="14"/>
      <c r="AA45" s="13"/>
    </row>
    <row r="46" spans="1:27" x14ac:dyDescent="0.25">
      <c r="L46" s="14"/>
      <c r="Y46" s="13"/>
      <c r="Z46" s="14"/>
      <c r="AA46" s="13"/>
    </row>
    <row r="47" spans="1:27" x14ac:dyDescent="0.25">
      <c r="L47" s="14"/>
      <c r="Y47" s="13"/>
      <c r="Z47" s="14"/>
      <c r="AA47" s="13"/>
    </row>
    <row r="48" spans="1:27" x14ac:dyDescent="0.25">
      <c r="L48" s="14"/>
      <c r="Y48" s="13"/>
      <c r="Z48" s="14"/>
      <c r="AA48" s="13"/>
    </row>
    <row r="49" spans="12:27" x14ac:dyDescent="0.25">
      <c r="L49" s="14"/>
      <c r="Y49" s="13"/>
      <c r="Z49" s="14"/>
      <c r="AA49" s="13"/>
    </row>
    <row r="153" spans="3:26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4"/>
      <c r="Z153" s="14"/>
    </row>
    <row r="154" spans="3:26" x14ac:dyDescent="0.25">
      <c r="L154" s="14"/>
      <c r="Z154" s="14"/>
    </row>
    <row r="155" spans="3:26" x14ac:dyDescent="0.25">
      <c r="L155" s="14"/>
      <c r="Z155" s="14"/>
    </row>
    <row r="156" spans="3:26" x14ac:dyDescent="0.25">
      <c r="L156" s="14"/>
      <c r="Z156" s="14"/>
    </row>
    <row r="157" spans="3:26" x14ac:dyDescent="0.25">
      <c r="L157" s="14"/>
      <c r="Z157" s="14"/>
    </row>
    <row r="158" spans="3:26" x14ac:dyDescent="0.25">
      <c r="L158" s="14"/>
      <c r="Z158" s="14"/>
    </row>
  </sheetData>
  <mergeCells count="1">
    <mergeCell ref="J1:K1"/>
  </mergeCells>
  <hyperlinks>
    <hyperlink ref="J1" location="TOC!A1" display="Return to TOC" xr:uid="{7C713BBC-A848-4DF9-A83C-52DE4EC9042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1CD5-53D9-4105-8400-646FDAF50F2A}">
  <sheetPr codeName="Sheet40"/>
  <dimension ref="A1:K13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4.7109375" customWidth="1"/>
    <col min="5" max="5" width="19.85546875" customWidth="1"/>
    <col min="6" max="6" width="17.28515625" customWidth="1"/>
    <col min="7" max="7" width="12.5703125" bestFit="1" customWidth="1"/>
    <col min="9" max="9" width="9.140625" customWidth="1"/>
    <col min="10" max="10" width="12.140625" customWidth="1"/>
    <col min="11" max="11" width="2.7109375" customWidth="1"/>
    <col min="12" max="28" width="9.28515625" customWidth="1"/>
  </cols>
  <sheetData>
    <row r="1" spans="1:11" x14ac:dyDescent="0.25">
      <c r="A1" s="20" t="s">
        <v>135</v>
      </c>
      <c r="B1" s="21"/>
      <c r="C1" s="21" t="s">
        <v>28</v>
      </c>
      <c r="D1" s="22"/>
      <c r="E1" s="21"/>
      <c r="F1" s="21"/>
      <c r="G1" s="21"/>
      <c r="H1" s="21"/>
      <c r="I1" s="317" t="s">
        <v>169</v>
      </c>
      <c r="J1" s="318"/>
      <c r="K1" s="10"/>
    </row>
    <row r="2" spans="1:11" x14ac:dyDescent="0.25">
      <c r="A2" s="23" t="s">
        <v>136</v>
      </c>
      <c r="B2" s="24"/>
      <c r="C2" s="24" t="s">
        <v>199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138</v>
      </c>
      <c r="B3" s="24"/>
      <c r="C3" s="24" t="s">
        <v>226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3"/>
      <c r="B4" s="24"/>
      <c r="C4" s="24"/>
      <c r="D4" s="24"/>
      <c r="E4" s="24"/>
      <c r="F4" s="24"/>
      <c r="G4" s="24"/>
      <c r="H4" s="24"/>
      <c r="I4" s="24"/>
      <c r="J4" s="25"/>
      <c r="K4" s="10"/>
    </row>
    <row r="5" spans="1:11" x14ac:dyDescent="0.25">
      <c r="A5" s="26"/>
      <c r="B5" s="27"/>
      <c r="C5" s="27"/>
      <c r="D5" s="27"/>
      <c r="E5" s="27"/>
      <c r="F5" s="27"/>
      <c r="G5" s="27"/>
      <c r="H5" s="27"/>
      <c r="I5" s="27"/>
      <c r="J5" s="28"/>
      <c r="K5" s="14"/>
    </row>
    <row r="6" spans="1:11" ht="15" customHeight="1" x14ac:dyDescent="0.25">
      <c r="A6" s="29" t="s">
        <v>139</v>
      </c>
      <c r="B6" s="24"/>
      <c r="C6" s="24" t="s">
        <v>231</v>
      </c>
      <c r="D6" s="24"/>
      <c r="E6" s="24"/>
      <c r="F6" s="24"/>
      <c r="G6" s="24"/>
      <c r="H6" s="24"/>
      <c r="I6" s="24"/>
      <c r="J6" s="25"/>
      <c r="K6" s="14"/>
    </row>
    <row r="7" spans="1:11" x14ac:dyDescent="0.25">
      <c r="A7" s="33"/>
      <c r="B7" s="24"/>
      <c r="C7" s="24" t="s">
        <v>232</v>
      </c>
      <c r="D7" s="24"/>
      <c r="E7" s="24"/>
      <c r="F7" s="24"/>
      <c r="G7" s="24"/>
      <c r="H7" s="24"/>
      <c r="I7" s="24"/>
      <c r="J7" s="25"/>
      <c r="K7" s="14"/>
    </row>
    <row r="8" spans="1:11" ht="15" customHeight="1" x14ac:dyDescent="0.25">
      <c r="A8" s="33"/>
      <c r="B8" s="24"/>
      <c r="C8" s="24"/>
      <c r="D8" s="24"/>
      <c r="E8" s="24"/>
      <c r="F8" s="24"/>
      <c r="G8" s="24"/>
      <c r="H8" s="24"/>
      <c r="I8" s="24"/>
      <c r="J8" s="25"/>
      <c r="K8" s="14"/>
    </row>
    <row r="9" spans="1:11" x14ac:dyDescent="0.25">
      <c r="A9" s="33"/>
      <c r="B9" s="24"/>
      <c r="C9" s="53" t="s">
        <v>227</v>
      </c>
      <c r="D9" s="16" t="s">
        <v>233</v>
      </c>
      <c r="E9" s="81" t="s">
        <v>228</v>
      </c>
      <c r="F9" s="82"/>
      <c r="G9" s="82"/>
      <c r="H9" s="82"/>
      <c r="I9" s="24"/>
      <c r="J9" s="25"/>
      <c r="K9" s="14"/>
    </row>
    <row r="10" spans="1:11" x14ac:dyDescent="0.25">
      <c r="A10" s="29"/>
      <c r="B10" s="27"/>
      <c r="C10" s="83" t="s">
        <v>229</v>
      </c>
      <c r="D10" s="84" t="s">
        <v>234</v>
      </c>
      <c r="E10" s="85" t="s">
        <v>230</v>
      </c>
      <c r="F10" s="86"/>
      <c r="G10" s="86"/>
      <c r="H10" s="87"/>
      <c r="I10" s="24"/>
      <c r="J10" s="25"/>
      <c r="K10" s="14"/>
    </row>
    <row r="11" spans="1:11" x14ac:dyDescent="0.25">
      <c r="A11" s="29"/>
      <c r="B11" s="88">
        <v>0.3</v>
      </c>
      <c r="C11" s="50">
        <v>1</v>
      </c>
      <c r="D11" s="17" t="s">
        <v>235</v>
      </c>
      <c r="E11" s="78">
        <v>0.96</v>
      </c>
      <c r="F11" s="86"/>
      <c r="G11" s="86"/>
      <c r="H11" s="87"/>
      <c r="I11" s="24"/>
      <c r="J11" s="25"/>
      <c r="K11" s="14"/>
    </row>
    <row r="12" spans="1:11" x14ac:dyDescent="0.25">
      <c r="A12" s="26"/>
      <c r="B12" s="88">
        <v>0.55000000000000004</v>
      </c>
      <c r="C12" s="50">
        <f>C11+1</f>
        <v>2</v>
      </c>
      <c r="D12" s="17" t="s">
        <v>236</v>
      </c>
      <c r="E12" s="78">
        <v>0.13</v>
      </c>
      <c r="F12" s="86"/>
      <c r="G12" s="86"/>
      <c r="H12" s="87"/>
      <c r="I12" s="24"/>
      <c r="J12" s="25"/>
      <c r="K12" s="14"/>
    </row>
    <row r="13" spans="1:11" x14ac:dyDescent="0.25">
      <c r="A13" s="26"/>
      <c r="B13" s="27"/>
      <c r="C13" s="50">
        <f t="shared" ref="C13:C22" si="0">C12+1</f>
        <v>3</v>
      </c>
      <c r="D13" s="17" t="s">
        <v>235</v>
      </c>
      <c r="E13" s="78">
        <v>0.37</v>
      </c>
      <c r="F13" s="86"/>
      <c r="G13" s="86"/>
      <c r="H13" s="87"/>
      <c r="I13" s="24"/>
      <c r="J13" s="25"/>
      <c r="K13" s="14"/>
    </row>
    <row r="14" spans="1:11" x14ac:dyDescent="0.25">
      <c r="A14" s="26"/>
      <c r="B14" s="27"/>
      <c r="C14" s="50">
        <f t="shared" si="0"/>
        <v>4</v>
      </c>
      <c r="D14" s="17" t="s">
        <v>236</v>
      </c>
      <c r="E14" s="78">
        <v>0.52</v>
      </c>
      <c r="F14" s="86"/>
      <c r="G14" s="86"/>
      <c r="H14" s="87"/>
      <c r="I14" s="24"/>
      <c r="J14" s="25"/>
      <c r="K14" s="14"/>
    </row>
    <row r="15" spans="1:11" x14ac:dyDescent="0.25">
      <c r="A15" s="26"/>
      <c r="B15" s="27"/>
      <c r="C15" s="50">
        <f t="shared" si="0"/>
        <v>5</v>
      </c>
      <c r="D15" s="17" t="s">
        <v>236</v>
      </c>
      <c r="E15" s="78">
        <v>0.96</v>
      </c>
      <c r="F15" s="86"/>
      <c r="G15" s="86"/>
      <c r="H15" s="87"/>
      <c r="I15" s="24"/>
      <c r="J15" s="25"/>
      <c r="K15" s="14"/>
    </row>
    <row r="16" spans="1:11" x14ac:dyDescent="0.25">
      <c r="A16" s="26"/>
      <c r="B16" s="27"/>
      <c r="C16" s="50">
        <f t="shared" si="0"/>
        <v>6</v>
      </c>
      <c r="D16" s="17" t="s">
        <v>236</v>
      </c>
      <c r="E16" s="78">
        <v>0.21</v>
      </c>
      <c r="F16" s="86"/>
      <c r="G16" s="86"/>
      <c r="H16" s="87"/>
      <c r="I16" s="24"/>
      <c r="J16" s="25"/>
      <c r="K16" s="14"/>
    </row>
    <row r="17" spans="1:11" x14ac:dyDescent="0.25">
      <c r="A17" s="33"/>
      <c r="B17" s="24"/>
      <c r="C17" s="50">
        <f t="shared" si="0"/>
        <v>7</v>
      </c>
      <c r="D17" s="17" t="s">
        <v>235</v>
      </c>
      <c r="E17" s="78">
        <v>0.5</v>
      </c>
      <c r="F17" s="86"/>
      <c r="G17" s="86"/>
      <c r="H17" s="87"/>
      <c r="I17" s="24"/>
      <c r="J17" s="25"/>
      <c r="K17" s="14"/>
    </row>
    <row r="18" spans="1:11" x14ac:dyDescent="0.25">
      <c r="A18" s="33"/>
      <c r="B18" s="24"/>
      <c r="C18" s="50">
        <f t="shared" si="0"/>
        <v>8</v>
      </c>
      <c r="D18" s="17" t="s">
        <v>236</v>
      </c>
      <c r="E18" s="78">
        <v>0.28000000000000003</v>
      </c>
      <c r="F18" s="86"/>
      <c r="G18" s="86"/>
      <c r="H18" s="87"/>
      <c r="I18" s="24"/>
      <c r="J18" s="25"/>
      <c r="K18" s="14"/>
    </row>
    <row r="19" spans="1:11" x14ac:dyDescent="0.25">
      <c r="A19" s="33"/>
      <c r="B19" s="24"/>
      <c r="C19" s="50">
        <f t="shared" si="0"/>
        <v>9</v>
      </c>
      <c r="D19" s="17" t="s">
        <v>236</v>
      </c>
      <c r="E19" s="78">
        <v>0.79</v>
      </c>
      <c r="F19" s="86"/>
      <c r="G19" s="86"/>
      <c r="H19" s="87"/>
      <c r="I19" s="24"/>
      <c r="J19" s="25"/>
      <c r="K19" s="14"/>
    </row>
    <row r="20" spans="1:11" ht="15" customHeight="1" x14ac:dyDescent="0.25">
      <c r="A20" s="33"/>
      <c r="B20" s="24"/>
      <c r="C20" s="50">
        <f t="shared" si="0"/>
        <v>10</v>
      </c>
      <c r="D20" s="17" t="s">
        <v>235</v>
      </c>
      <c r="E20" s="78">
        <v>0.91</v>
      </c>
      <c r="F20" s="86"/>
      <c r="G20" s="86"/>
      <c r="H20" s="87"/>
      <c r="I20" s="24"/>
      <c r="J20" s="25"/>
      <c r="K20" s="14"/>
    </row>
    <row r="21" spans="1:11" x14ac:dyDescent="0.25">
      <c r="A21" s="33"/>
      <c r="B21" s="24"/>
      <c r="C21" s="50">
        <f t="shared" si="0"/>
        <v>11</v>
      </c>
      <c r="D21" s="17" t="s">
        <v>236</v>
      </c>
      <c r="E21" s="78">
        <v>0.17</v>
      </c>
      <c r="F21" s="86"/>
      <c r="G21" s="86"/>
      <c r="H21" s="87"/>
      <c r="I21" s="24"/>
      <c r="J21" s="25"/>
      <c r="K21" s="14"/>
    </row>
    <row r="22" spans="1:11" x14ac:dyDescent="0.25">
      <c r="A22" s="33"/>
      <c r="B22" s="24"/>
      <c r="C22" s="55">
        <f t="shared" si="0"/>
        <v>12</v>
      </c>
      <c r="D22" s="18" t="s">
        <v>235</v>
      </c>
      <c r="E22" s="80">
        <v>0.91</v>
      </c>
      <c r="F22" s="24"/>
      <c r="G22" s="24"/>
      <c r="H22" s="24"/>
      <c r="I22" s="24"/>
      <c r="J22" s="25"/>
      <c r="K22" s="14"/>
    </row>
    <row r="23" spans="1:1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5"/>
      <c r="K23" s="14"/>
    </row>
    <row r="24" spans="1:11" ht="15" customHeight="1" x14ac:dyDescent="0.25">
      <c r="A24" s="23" t="s">
        <v>159</v>
      </c>
      <c r="B24" s="24"/>
      <c r="C24" s="24" t="str">
        <f>"Calculate confusion matrices for discrimination thresholds of "&amp;B11 &amp;" and "&amp;B12&amp;"."</f>
        <v>Calculate confusion matrices for discrimination thresholds of 0.3 and 0.55.</v>
      </c>
      <c r="D24" s="24"/>
      <c r="E24" s="24"/>
      <c r="F24" s="24"/>
      <c r="G24" s="24"/>
      <c r="H24" s="24"/>
      <c r="I24" s="24"/>
      <c r="J24" s="25"/>
      <c r="K24" s="14"/>
    </row>
    <row r="25" spans="1:11" ht="15" customHeight="1" thickBot="1" x14ac:dyDescent="0.3">
      <c r="A25" s="41"/>
      <c r="B25" s="42"/>
      <c r="C25" s="42"/>
      <c r="D25" s="42"/>
      <c r="E25" s="42"/>
      <c r="F25" s="42"/>
      <c r="G25" s="42"/>
      <c r="H25" s="42"/>
      <c r="I25" s="42"/>
      <c r="J25" s="43"/>
      <c r="K25" s="14"/>
    </row>
    <row r="26" spans="1:11" ht="15" customHeight="1" x14ac:dyDescent="0.25">
      <c r="K26" s="14"/>
    </row>
    <row r="27" spans="1:11" ht="15" customHeight="1" x14ac:dyDescent="0.25">
      <c r="K27" s="14"/>
    </row>
    <row r="28" spans="1:11" ht="15" customHeight="1" x14ac:dyDescent="0.25">
      <c r="K28" s="14"/>
    </row>
    <row r="29" spans="1:11" ht="15" customHeight="1" x14ac:dyDescent="0.25">
      <c r="K29" s="14"/>
    </row>
    <row r="30" spans="1:11" ht="19.899999999999999" customHeight="1" x14ac:dyDescent="0.25">
      <c r="K30" s="14"/>
    </row>
    <row r="31" spans="1:11" ht="19.899999999999999" customHeight="1" x14ac:dyDescent="0.25">
      <c r="K31" s="14"/>
    </row>
    <row r="32" spans="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K39" s="14"/>
    </row>
    <row r="40" spans="1:11" x14ac:dyDescent="0.25">
      <c r="A40" s="13"/>
      <c r="B40" s="13"/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  <row r="129" ht="19.899999999999999" customHeight="1" x14ac:dyDescent="0.25"/>
    <row r="130" ht="19.899999999999999" customHeight="1" x14ac:dyDescent="0.25"/>
  </sheetData>
  <mergeCells count="1">
    <mergeCell ref="I1:J1"/>
  </mergeCells>
  <hyperlinks>
    <hyperlink ref="I1" location="TOC!A1" display="Return to TOC" xr:uid="{ACE44D77-C836-4069-AA67-E41BCC3EAF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Instructions</vt:lpstr>
      <vt:lpstr>TOC</vt:lpstr>
      <vt:lpstr>GLM_ExampleCalc</vt:lpstr>
      <vt:lpstr>GLM_DesignMatrix</vt:lpstr>
      <vt:lpstr>GLM_Offsets</vt:lpstr>
      <vt:lpstr>GLM_Quantiles</vt:lpstr>
      <vt:lpstr>GLM_DLC</vt:lpstr>
      <vt:lpstr>GLM_LRChart</vt:lpstr>
      <vt:lpstr>GLM_ConfMatrix</vt:lpstr>
      <vt:lpstr>GLM_Sensitivity</vt:lpstr>
      <vt:lpstr>GLM_LogisticLorenz</vt:lpstr>
      <vt:lpstr>Holmes_Factors</vt:lpstr>
      <vt:lpstr>Fisher_QuintilesTest</vt:lpstr>
      <vt:lpstr>Fisher_QuintilesTest2</vt:lpstr>
      <vt:lpstr>Fisher_Efficiency</vt:lpstr>
      <vt:lpstr>Fisher_RS5</vt:lpstr>
      <vt:lpstr>Fisher_RS7</vt:lpstr>
      <vt:lpstr>Fisher_CashflowRetro</vt:lpstr>
      <vt:lpstr>Fisher_CashflowLDD</vt:lpstr>
      <vt:lpstr>Fisher_AggDed1</vt:lpstr>
      <vt:lpstr>Fisher_AggDed2</vt:lpstr>
      <vt:lpstr>Fisher_UniTableM</vt:lpstr>
      <vt:lpstr>Fisher_ExpTableM</vt:lpstr>
      <vt:lpstr>Fisher_EstNetInsCharge</vt:lpstr>
      <vt:lpstr>Fisher_TblMBalEqDeriv</vt:lpstr>
      <vt:lpstr>Fisher_LtdTblMBalEqDeriv</vt:lpstr>
      <vt:lpstr>Fisher_TblLBalEqDeriv</vt:lpstr>
      <vt:lpstr>Fisher_Vert</vt:lpstr>
      <vt:lpstr>Fisher_Horiz</vt:lpstr>
      <vt:lpstr>Fisher_Ch3Q13</vt:lpstr>
      <vt:lpstr>Fisher_Ch3Q14</vt:lpstr>
      <vt:lpstr>Fisher_TableLEx</vt:lpstr>
      <vt:lpstr>Fisher_ICRLLEx</vt:lpstr>
      <vt:lpstr>Bahnemann_Ex5-4</vt:lpstr>
      <vt:lpstr>Bahnemann_Ex6-3</vt:lpstr>
      <vt:lpstr>Bahnemann_Consistency</vt:lpstr>
      <vt:lpstr>Bahnemann_StrDed</vt:lpstr>
      <vt:lpstr>Bahnemann_FranchDed</vt:lpstr>
      <vt:lpstr>2014_Q5</vt:lpstr>
      <vt:lpstr>2012_Q6</vt:lpstr>
      <vt:lpstr>2011_Q1</vt:lpstr>
      <vt:lpstr>ISO_StandardCSLC</vt:lpstr>
      <vt:lpstr>ISO_PACR_CSLC</vt:lpstr>
      <vt:lpstr>ISO_HistExp_CSLC</vt:lpstr>
      <vt:lpstr>ISO_CalcExpMod</vt:lpstr>
      <vt:lpstr>ISO_NoBasicPremiums</vt:lpstr>
      <vt:lpstr>Q5_2015</vt:lpstr>
      <vt:lpstr>Q2_2011</vt:lpstr>
      <vt:lpstr>Q5_2012</vt:lpstr>
      <vt:lpstr>NCCI_ExperienceEx</vt:lpstr>
      <vt:lpstr>Q1a_2018</vt:lpstr>
      <vt:lpstr>Q1b_2018</vt:lpstr>
      <vt:lpstr>Mahler_Rating</vt:lpstr>
      <vt:lpstr>NCCI_BasicPremFactor</vt:lpstr>
      <vt:lpstr>NCCI_BasicPremFactorPractice</vt:lpstr>
      <vt:lpstr>NCCI_InfoMergeEx</vt:lpstr>
      <vt:lpstr>NCCI_InfoSevPDF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Constable</dc:creator>
  <cp:lastModifiedBy>Jonathan Constable</cp:lastModifiedBy>
  <dcterms:created xsi:type="dcterms:W3CDTF">2024-05-15T11:03:15Z</dcterms:created>
  <dcterms:modified xsi:type="dcterms:W3CDTF">2025-07-18T11:45:26Z</dcterms:modified>
</cp:coreProperties>
</file>