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FBA47ED0-0C30-41DD-BFAE-76DAB0D846F7}" xr6:coauthVersionLast="47" xr6:coauthVersionMax="47" xr10:uidLastSave="{00000000-0000-0000-0000-000000000000}"/>
  <bookViews>
    <workbookView xWindow="-120" yWindow="-120" windowWidth="19440" windowHeight="15000" xr2:uid="{E5E47C2A-CB7B-4DFD-9733-DC985EEB6B82}"/>
  </bookViews>
  <sheets>
    <sheet name="TOC" sheetId="1" r:id="rId1"/>
    <sheet name="W-Fisher-ExpRating1" sheetId="2" r:id="rId2"/>
    <sheet name="W-Fisher-ExpRating2" sheetId="4" r:id="rId3"/>
    <sheet name="W-Fisher-ExpRating3" sheetId="5" r:id="rId4"/>
    <sheet name="W-Fisher-ExpRating4" sheetId="6" r:id="rId5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6" l="1"/>
  <c r="L19" i="6" s="1"/>
  <c r="L18" i="6"/>
  <c r="L11" i="6"/>
  <c r="K11" i="6"/>
  <c r="L10" i="6"/>
  <c r="K10" i="6"/>
  <c r="L9" i="6"/>
  <c r="K9" i="6"/>
  <c r="L8" i="6"/>
  <c r="K8" i="6"/>
  <c r="L7" i="6"/>
  <c r="K7" i="6"/>
  <c r="K17" i="5"/>
  <c r="J17" i="5"/>
  <c r="K16" i="5"/>
  <c r="M21" i="5" s="1"/>
  <c r="J16" i="5"/>
  <c r="K15" i="5"/>
  <c r="J15" i="5"/>
  <c r="K14" i="5"/>
  <c r="J14" i="5"/>
  <c r="K13" i="5"/>
  <c r="J13" i="5"/>
  <c r="H7" i="4"/>
  <c r="H8" i="4"/>
  <c r="H9" i="4"/>
  <c r="H10" i="4"/>
  <c r="H11" i="4"/>
  <c r="H12" i="4"/>
  <c r="H13" i="4"/>
  <c r="H14" i="4"/>
  <c r="H15" i="4"/>
  <c r="H6" i="4"/>
  <c r="P14" i="4" s="1"/>
  <c r="H15" i="2"/>
  <c r="H14" i="2"/>
  <c r="H13" i="2"/>
  <c r="H12" i="2"/>
  <c r="H11" i="2"/>
  <c r="H10" i="2"/>
  <c r="H9" i="2"/>
  <c r="H8" i="2"/>
  <c r="P5" i="2" s="1"/>
  <c r="H7" i="2"/>
  <c r="H6" i="2"/>
  <c r="N7" i="2" s="1"/>
  <c r="L12" i="2"/>
  <c r="M12" i="2" l="1"/>
  <c r="M5" i="2"/>
  <c r="M6" i="4"/>
  <c r="N5" i="2"/>
  <c r="O12" i="2"/>
  <c r="M5" i="4"/>
  <c r="M19" i="4" s="1"/>
  <c r="M13" i="4"/>
  <c r="M23" i="4" s="1"/>
  <c r="K12" i="6"/>
  <c r="L14" i="6" s="1"/>
  <c r="P10" i="4"/>
  <c r="L5" i="2"/>
  <c r="L7" i="4"/>
  <c r="N12" i="2"/>
  <c r="O5" i="2"/>
  <c r="P12" i="2"/>
  <c r="O10" i="2"/>
  <c r="L8" i="4"/>
  <c r="K20" i="4" s="1"/>
  <c r="N6" i="4"/>
  <c r="L12" i="6"/>
  <c r="L9" i="2"/>
  <c r="P7" i="4"/>
  <c r="N11" i="4"/>
  <c r="N14" i="4"/>
  <c r="O9" i="4"/>
  <c r="M20" i="5"/>
  <c r="L20" i="5"/>
  <c r="L21" i="5"/>
  <c r="M14" i="4"/>
  <c r="N12" i="4"/>
  <c r="N22" i="4" s="1"/>
  <c r="O10" i="4"/>
  <c r="P8" i="4"/>
  <c r="Q20" i="4" s="1"/>
  <c r="L9" i="4"/>
  <c r="K21" i="4" s="1"/>
  <c r="M7" i="4"/>
  <c r="N5" i="4"/>
  <c r="N19" i="4" s="1"/>
  <c r="N13" i="4"/>
  <c r="O11" i="4"/>
  <c r="P9" i="4"/>
  <c r="Q21" i="4" s="1"/>
  <c r="O12" i="4"/>
  <c r="L11" i="4"/>
  <c r="K22" i="4" s="1"/>
  <c r="M9" i="4"/>
  <c r="N7" i="4"/>
  <c r="N20" i="4" s="1"/>
  <c r="O5" i="4"/>
  <c r="O13" i="4"/>
  <c r="P11" i="4"/>
  <c r="M8" i="4"/>
  <c r="L12" i="4"/>
  <c r="M10" i="4"/>
  <c r="N8" i="4"/>
  <c r="O6" i="4"/>
  <c r="P19" i="4" s="1"/>
  <c r="R19" i="4" s="1"/>
  <c r="O14" i="4"/>
  <c r="P12" i="4"/>
  <c r="L5" i="4"/>
  <c r="L13" i="4"/>
  <c r="M11" i="4"/>
  <c r="N9" i="4"/>
  <c r="O7" i="4"/>
  <c r="P20" i="4" s="1"/>
  <c r="P5" i="4"/>
  <c r="Q19" i="4" s="1"/>
  <c r="P13" i="4"/>
  <c r="Q23" i="4" s="1"/>
  <c r="L10" i="4"/>
  <c r="L6" i="4"/>
  <c r="L14" i="4"/>
  <c r="M12" i="4"/>
  <c r="M22" i="4" s="1"/>
  <c r="O22" i="4" s="1"/>
  <c r="N10" i="4"/>
  <c r="O8" i="4"/>
  <c r="P6" i="4"/>
  <c r="P13" i="2"/>
  <c r="O13" i="2"/>
  <c r="P23" i="4"/>
  <c r="K19" i="4"/>
  <c r="L6" i="2"/>
  <c r="O7" i="2"/>
  <c r="M9" i="2"/>
  <c r="P10" i="2"/>
  <c r="L14" i="2"/>
  <c r="M6" i="2"/>
  <c r="P7" i="2"/>
  <c r="N9" i="2"/>
  <c r="L11" i="2"/>
  <c r="M14" i="2"/>
  <c r="N6" i="2"/>
  <c r="N19" i="2" s="1"/>
  <c r="L8" i="2"/>
  <c r="O9" i="2"/>
  <c r="M11" i="2"/>
  <c r="M22" i="2" s="1"/>
  <c r="N14" i="2"/>
  <c r="O6" i="2"/>
  <c r="M8" i="2"/>
  <c r="P9" i="2"/>
  <c r="N11" i="2"/>
  <c r="N22" i="2" s="1"/>
  <c r="L13" i="2"/>
  <c r="K23" i="2" s="1"/>
  <c r="O14" i="2"/>
  <c r="M19" i="2"/>
  <c r="P6" i="2"/>
  <c r="Q19" i="2" s="1"/>
  <c r="N8" i="2"/>
  <c r="N20" i="2" s="1"/>
  <c r="L10" i="2"/>
  <c r="K21" i="2" s="1"/>
  <c r="O11" i="2"/>
  <c r="P22" i="2" s="1"/>
  <c r="M13" i="2"/>
  <c r="M23" i="2" s="1"/>
  <c r="P14" i="2"/>
  <c r="Q23" i="2" s="1"/>
  <c r="L7" i="2"/>
  <c r="K20" i="2" s="1"/>
  <c r="O8" i="2"/>
  <c r="M10" i="2"/>
  <c r="P11" i="2"/>
  <c r="Q22" i="2" s="1"/>
  <c r="N13" i="2"/>
  <c r="N23" i="2" s="1"/>
  <c r="P19" i="2"/>
  <c r="M7" i="2"/>
  <c r="M20" i="2" s="1"/>
  <c r="P8" i="2"/>
  <c r="N10" i="2"/>
  <c r="K22" i="2"/>
  <c r="K19" i="2"/>
  <c r="N21" i="4" l="1"/>
  <c r="M12" i="6"/>
  <c r="L15" i="6" s="1"/>
  <c r="K23" i="4"/>
  <c r="O20" i="2"/>
  <c r="N23" i="4"/>
  <c r="O23" i="4" s="1"/>
  <c r="O19" i="4"/>
  <c r="M21" i="4"/>
  <c r="O21" i="4" s="1"/>
  <c r="M20" i="4"/>
  <c r="O20" i="4" s="1"/>
  <c r="P21" i="4"/>
  <c r="R21" i="4" s="1"/>
  <c r="Q22" i="4"/>
  <c r="P22" i="4"/>
  <c r="R22" i="4" s="1"/>
  <c r="Q21" i="2"/>
  <c r="O23" i="2"/>
  <c r="R22" i="2"/>
  <c r="J21" i="6"/>
  <c r="R19" i="2"/>
  <c r="O19" i="2"/>
  <c r="M21" i="2"/>
  <c r="O22" i="2"/>
  <c r="P20" i="2"/>
  <c r="R20" i="2" s="1"/>
  <c r="N21" i="2"/>
  <c r="Q20" i="2"/>
  <c r="P21" i="2"/>
  <c r="P23" i="2"/>
  <c r="R23" i="2" s="1"/>
  <c r="R23" i="4" l="1"/>
  <c r="N37" i="4"/>
  <c r="K37" i="4" s="1"/>
  <c r="R20" i="4"/>
  <c r="N38" i="4" s="1"/>
  <c r="K38" i="4" s="1"/>
  <c r="R21" i="2"/>
  <c r="O21" i="2"/>
</calcChain>
</file>

<file path=xl/sharedStrings.xml><?xml version="1.0" encoding="utf-8"?>
<sst xmlns="http://schemas.openxmlformats.org/spreadsheetml/2006/main" count="160" uniqueCount="80">
  <si>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</si>
  <si>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</si>
  <si>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</si>
  <si>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</si>
  <si>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</si>
  <si>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</si>
  <si>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</si>
  <si>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</si>
  <si>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</si>
  <si>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Exam 8: Fisher – Experience Rating</t>
  </si>
  <si>
    <t>Fisher.ExpRating</t>
  </si>
  <si>
    <t>2018.Q9</t>
  </si>
  <si>
    <t>Apply the quintiles test</t>
  </si>
  <si>
    <t>Risk #</t>
  </si>
  <si>
    <t>Manual Premium</t>
  </si>
  <si>
    <t>Loss</t>
  </si>
  <si>
    <t>Mod</t>
  </si>
  <si>
    <t>Standard Premium</t>
  </si>
  <si>
    <t>Rank</t>
  </si>
  <si>
    <t>W-Fisher-ExpRating1</t>
  </si>
  <si>
    <t>Fisher.ExperienceRating</t>
  </si>
  <si>
    <t>Solution</t>
  </si>
  <si>
    <t>First rank the risks from smallest to largest experience modification</t>
  </si>
  <si>
    <t>Next, collapse into five groups. Here it is natural to group into consecutive pairs - on the exam make sure to state your logic when grouping.</t>
  </si>
  <si>
    <t>Risk #s</t>
  </si>
  <si>
    <t>Quintile</t>
  </si>
  <si>
    <t>Manual Premium
(1)</t>
  </si>
  <si>
    <t>Loss
(2)</t>
  </si>
  <si>
    <t>Manual LR
(3)</t>
  </si>
  <si>
    <t>Average Mod
(4)</t>
  </si>
  <si>
    <t>Standard Premium
(5)</t>
  </si>
  <si>
    <t>Standard LR
(6)</t>
  </si>
  <si>
    <t>(1), (2), (5)</t>
  </si>
  <si>
    <t>Sum over risks in quintile</t>
  </si>
  <si>
    <t>(3) = (2) / (1)</t>
  </si>
  <si>
    <t>(4) = Sumproduct of the experience mod and manual premium within quintile, divided by the sum of the manual premium in the quintile.</t>
  </si>
  <si>
    <t>(6) = (2) / [ (4) * (1) ]</t>
  </si>
  <si>
    <r>
      <rPr>
        <b/>
        <u/>
        <sz val="11"/>
        <color theme="1"/>
        <rFont val="Calibri"/>
        <family val="2"/>
        <scheme val="minor"/>
      </rPr>
      <t>Notes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</t>
    </r>
  </si>
  <si>
    <t xml:space="preserve">1.) Since Standard Premium = Experience * Manual Premium for any given risk, it wasn't necessary to calculate the </t>
  </si>
  <si>
    <t xml:space="preserve">      average experience modification factor for each quintile. </t>
  </si>
  <si>
    <t>2.) We get the same result if we calculate (6) = (2) / (5).</t>
  </si>
  <si>
    <t>Apply the quintiles test and interpret the result.</t>
  </si>
  <si>
    <r>
      <t>Results</t>
    </r>
    <r>
      <rPr>
        <b/>
        <sz val="11"/>
        <color theme="1"/>
        <rFont val="Calibri"/>
        <family val="2"/>
        <scheme val="minor"/>
      </rPr>
      <t>:</t>
    </r>
  </si>
  <si>
    <t>W-Fisher-ExpRating2</t>
  </si>
  <si>
    <t>2011.Q16</t>
  </si>
  <si>
    <t>Apply the Quintiles Test and interpret the results</t>
  </si>
  <si>
    <t>We aren't give the premium in each quintile, so we'll need to use the adjusted versions of the manual and standard loss ratios.</t>
  </si>
  <si>
    <t xml:space="preserve">Also, we're already given the data in quintiles, so there is no need for the experience modification factor, we can presume the quintiles were calculated </t>
  </si>
  <si>
    <t>Actual Losses</t>
  </si>
  <si>
    <t>Expected Losses</t>
  </si>
  <si>
    <t>Modified Expected Loss</t>
  </si>
  <si>
    <t>with them already sorted from smallest to largest.</t>
  </si>
  <si>
    <t>Apply the Quintiles Test and interpret the results.</t>
  </si>
  <si>
    <t>Manual LR</t>
  </si>
  <si>
    <t>Standard LR</t>
  </si>
  <si>
    <t>Interpreting the results</t>
  </si>
  <si>
    <t>Manual Loss Ratio Dispersion</t>
  </si>
  <si>
    <t>Standard Loss Ratio Dispersion</t>
  </si>
  <si>
    <r>
      <t xml:space="preserve">There is an upward trend in the manual loss ratios so the plan does a good job at </t>
    </r>
    <r>
      <rPr>
        <b/>
        <sz val="11"/>
        <color theme="1"/>
        <rFont val="Calibri"/>
        <family val="2"/>
        <scheme val="minor"/>
      </rPr>
      <t>identifying</t>
    </r>
    <r>
      <rPr>
        <sz val="11"/>
        <color theme="1"/>
        <rFont val="Calibri"/>
        <family val="2"/>
        <scheme val="minor"/>
      </rPr>
      <t xml:space="preserve"> differences between risks.</t>
    </r>
  </si>
  <si>
    <t>W-Fisher-ExpRating3</t>
  </si>
  <si>
    <t>Apply the efficiency test</t>
  </si>
  <si>
    <t>Insurer 1's Plan</t>
  </si>
  <si>
    <t>Manual Loss Ratio</t>
  </si>
  <si>
    <t>Standard Loss Ratio</t>
  </si>
  <si>
    <t>Insurer 2's Plan</t>
  </si>
  <si>
    <t>Sample Variance</t>
  </si>
  <si>
    <t>Efficiency Test Statistic:</t>
  </si>
  <si>
    <t>Use the Efficiency Test to determine which experience rating plan is better.</t>
  </si>
  <si>
    <r>
      <rPr>
        <b/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Here we are using the following formula for the sample variance:</t>
    </r>
  </si>
  <si>
    <t>Apply the quintiles test and interpret the result</t>
  </si>
  <si>
    <t>W-Fisher-ExpRating4</t>
  </si>
  <si>
    <t>Problem Set 2 – Solutions</t>
  </si>
  <si>
    <r>
      <t xml:space="preserve">There is a </t>
    </r>
    <r>
      <rPr>
        <b/>
        <sz val="11"/>
        <color rgb="FFFF0000"/>
        <rFont val="Calibri"/>
        <family val="2"/>
        <scheme val="minor"/>
      </rPr>
      <t>downward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trend</t>
    </r>
    <r>
      <rPr>
        <sz val="11"/>
        <color theme="1"/>
        <rFont val="Calibri"/>
        <family val="2"/>
        <scheme val="minor"/>
      </rPr>
      <t xml:space="preserve"> in the standard loss ratio. This means the experience rating plan </t>
    </r>
    <r>
      <rPr>
        <b/>
        <sz val="11"/>
        <color rgb="FFFF0000"/>
        <rFont val="Calibri"/>
        <family val="2"/>
        <scheme val="minor"/>
      </rPr>
      <t>assigns too much credibility</t>
    </r>
    <r>
      <rPr>
        <sz val="11"/>
        <color theme="1"/>
        <rFont val="Calibri"/>
        <family val="2"/>
        <scheme val="minor"/>
      </rPr>
      <t xml:space="preserve"> to the experience.</t>
    </r>
  </si>
  <si>
    <t>There is no clear trend in the manual loss ratio so the plan does a poor job at identifying differences between risks.</t>
  </si>
  <si>
    <t>The standard loss ratio dispersion is greater than the manual loss ratio dispersion so experience rating does not improve the situation.</t>
  </si>
  <si>
    <r>
      <t xml:space="preserve">There is a downward trend in the standard loss ratios. This means the plan places </t>
    </r>
    <r>
      <rPr>
        <b/>
        <sz val="11"/>
        <color theme="1"/>
        <rFont val="Calibri"/>
        <family val="2"/>
        <scheme val="minor"/>
      </rPr>
      <t>too much</t>
    </r>
    <r>
      <rPr>
        <sz val="11"/>
        <color theme="1"/>
        <rFont val="Calibri"/>
        <family val="2"/>
        <scheme val="minor"/>
      </rPr>
      <t xml:space="preserve"> credibility on past experience.</t>
    </r>
  </si>
  <si>
    <r>
      <t xml:space="preserve">The standard loss ratio dispersion is greater than the manual loss ratio dispersion so the plan is </t>
    </r>
    <r>
      <rPr>
        <b/>
        <sz val="11"/>
        <color theme="1"/>
        <rFont val="Calibri"/>
        <family val="2"/>
        <scheme val="minor"/>
      </rPr>
      <t>not an improvement</t>
    </r>
    <r>
      <rPr>
        <sz val="11"/>
        <color theme="1"/>
        <rFont val="Calibri"/>
        <family val="2"/>
        <scheme val="minor"/>
      </rPr>
      <t>.</t>
    </r>
  </si>
  <si>
    <t>Alice: "Notice here we're using the Var.S() Excel function. This is okay because we're not provided with any other information.</t>
  </si>
  <si>
    <t>However, if we were told the quintiles had different manual premium volumes then you need to calculate the sample variance by</t>
  </si>
  <si>
    <t>hand by finding the first and second moments. This is because Var.S() assumes all values have the same weight."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</si>
</sst>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"/>
    <numFmt numFmtId="166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3" fontId="7" fillId="0" borderId="0" xfId="0" applyNumberFormat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2" borderId="10" xfId="0" applyFont="1" applyFill="1" applyBorder="1" applyProtection="1"/>
    <xf numFmtId="0" fontId="0" fillId="2" borderId="11" xfId="0" applyFill="1" applyBorder="1" applyProtection="1"/>
    <xf numFmtId="0" fontId="6" fillId="2" borderId="11" xfId="0" applyFont="1" applyFill="1" applyBorder="1" applyProtection="1"/>
    <xf numFmtId="0" fontId="4" fillId="2" borderId="12" xfId="1" applyFill="1" applyBorder="1" applyAlignment="1" applyProtection="1">
      <alignment horizontal="right"/>
    </xf>
    <xf numFmtId="0" fontId="1" fillId="2" borderId="13" xfId="0" applyFont="1" applyFill="1" applyBorder="1" applyProtection="1"/>
    <xf numFmtId="0" fontId="0" fillId="2" borderId="0" xfId="0" applyFill="1" applyBorder="1" applyProtection="1"/>
    <xf numFmtId="0" fontId="0" fillId="2" borderId="14" xfId="0" applyFill="1" applyBorder="1" applyProtection="1"/>
    <xf numFmtId="3" fontId="0" fillId="2" borderId="13" xfId="0" applyNumberFormat="1" applyFill="1" applyBorder="1" applyProtection="1"/>
    <xf numFmtId="3" fontId="0" fillId="2" borderId="0" xfId="0" applyNumberFormat="1" applyFill="1" applyBorder="1" applyProtection="1"/>
    <xf numFmtId="3" fontId="0" fillId="2" borderId="14" xfId="0" applyNumberFormat="1" applyFill="1" applyBorder="1" applyProtection="1"/>
    <xf numFmtId="3" fontId="1" fillId="2" borderId="13" xfId="0" applyNumberFormat="1" applyFont="1" applyFill="1" applyBorder="1" applyProtection="1"/>
    <xf numFmtId="0" fontId="0" fillId="2" borderId="13" xfId="0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16" xfId="0" applyFill="1" applyBorder="1" applyProtection="1"/>
    <xf numFmtId="0" fontId="0" fillId="2" borderId="17" xfId="0" applyFill="1" applyBorder="1" applyProtection="1"/>
    <xf numFmtId="3" fontId="0" fillId="3" borderId="4" xfId="0" applyNumberFormat="1" applyFill="1" applyBorder="1" applyAlignment="1" applyProtection="1">
      <alignment horizontal="center"/>
    </xf>
    <xf numFmtId="4" fontId="0" fillId="3" borderId="4" xfId="0" applyNumberForma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3" fontId="0" fillId="3" borderId="6" xfId="0" applyNumberFormat="1" applyFill="1" applyBorder="1" applyAlignment="1" applyProtection="1">
      <alignment horizontal="center"/>
    </xf>
    <xf numFmtId="4" fontId="0" fillId="3" borderId="6" xfId="0" applyNumberFormat="1" applyFill="1" applyBorder="1" applyAlignment="1" applyProtection="1">
      <alignment horizontal="center"/>
    </xf>
    <xf numFmtId="0" fontId="1" fillId="2" borderId="15" xfId="0" applyFont="1" applyFill="1" applyBorder="1" applyProtection="1"/>
    <xf numFmtId="0" fontId="9" fillId="0" borderId="0" xfId="0" applyFont="1" applyProtection="1">
      <protection locked="0"/>
    </xf>
    <xf numFmtId="3" fontId="12" fillId="2" borderId="13" xfId="0" applyNumberFormat="1" applyFont="1" applyFill="1" applyBorder="1" applyProtection="1"/>
    <xf numFmtId="3" fontId="12" fillId="2" borderId="0" xfId="0" applyNumberFormat="1" applyFont="1" applyFill="1" applyBorder="1" applyProtection="1"/>
    <xf numFmtId="3" fontId="12" fillId="2" borderId="14" xfId="0" applyNumberFormat="1" applyFont="1" applyFill="1" applyBorder="1" applyProtection="1"/>
    <xf numFmtId="3" fontId="11" fillId="2" borderId="13" xfId="0" applyNumberFormat="1" applyFont="1" applyFill="1" applyBorder="1" applyProtection="1"/>
    <xf numFmtId="0" fontId="12" fillId="2" borderId="0" xfId="0" applyFont="1" applyFill="1" applyBorder="1" applyProtection="1"/>
    <xf numFmtId="0" fontId="12" fillId="2" borderId="8" xfId="0" applyFont="1" applyFill="1" applyBorder="1" applyAlignment="1" applyProtection="1">
      <alignment horizontal="center"/>
    </xf>
    <xf numFmtId="0" fontId="12" fillId="2" borderId="14" xfId="0" applyFont="1" applyFill="1" applyBorder="1" applyProtection="1"/>
    <xf numFmtId="0" fontId="12" fillId="2" borderId="13" xfId="0" applyFont="1" applyFill="1" applyBorder="1" applyProtection="1"/>
    <xf numFmtId="0" fontId="12" fillId="2" borderId="4" xfId="0" applyFont="1" applyFill="1" applyBorder="1" applyAlignment="1" applyProtection="1">
      <alignment horizontal="center"/>
    </xf>
    <xf numFmtId="3" fontId="12" fillId="3" borderId="4" xfId="0" applyNumberFormat="1" applyFont="1" applyFill="1" applyBorder="1" applyAlignment="1" applyProtection="1">
      <alignment horizontal="center"/>
    </xf>
    <xf numFmtId="4" fontId="12" fillId="3" borderId="4" xfId="0" applyNumberFormat="1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/>
    </xf>
    <xf numFmtId="3" fontId="12" fillId="3" borderId="6" xfId="0" applyNumberFormat="1" applyFont="1" applyFill="1" applyBorder="1" applyAlignment="1" applyProtection="1">
      <alignment horizontal="center"/>
    </xf>
    <xf numFmtId="4" fontId="12" fillId="3" borderId="6" xfId="0" applyNumberFormat="1" applyFont="1" applyFill="1" applyBorder="1" applyAlignment="1" applyProtection="1">
      <alignment horizontal="center"/>
    </xf>
    <xf numFmtId="0" fontId="11" fillId="2" borderId="15" xfId="0" applyFont="1" applyFill="1" applyBorder="1" applyProtection="1"/>
    <xf numFmtId="0" fontId="12" fillId="2" borderId="16" xfId="0" applyFont="1" applyFill="1" applyBorder="1" applyProtection="1"/>
    <xf numFmtId="0" fontId="12" fillId="2" borderId="17" xfId="0" applyFont="1" applyFill="1" applyBorder="1" applyProtection="1"/>
    <xf numFmtId="3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2" fillId="2" borderId="21" xfId="0" applyFont="1" applyFill="1" applyBorder="1" applyAlignment="1" applyProtection="1">
      <alignment horizontal="center"/>
    </xf>
    <xf numFmtId="3" fontId="12" fillId="3" borderId="0" xfId="0" applyNumberFormat="1" applyFont="1" applyFill="1" applyBorder="1" applyAlignment="1" applyProtection="1">
      <alignment horizontal="center"/>
    </xf>
    <xf numFmtId="3" fontId="12" fillId="3" borderId="1" xfId="0" applyNumberFormat="1" applyFont="1" applyFill="1" applyBorder="1" applyAlignment="1" applyProtection="1">
      <alignment horizontal="center"/>
    </xf>
    <xf numFmtId="3" fontId="12" fillId="2" borderId="0" xfId="0" applyNumberFormat="1" applyFont="1" applyFill="1" applyBorder="1" applyAlignment="1" applyProtection="1">
      <alignment horizontal="center"/>
    </xf>
    <xf numFmtId="3" fontId="12" fillId="2" borderId="16" xfId="0" applyNumberFormat="1" applyFont="1" applyFill="1" applyBorder="1" applyProtection="1"/>
    <xf numFmtId="0" fontId="13" fillId="2" borderId="0" xfId="0" applyFont="1" applyFill="1" applyBorder="1" applyProtection="1"/>
    <xf numFmtId="164" fontId="0" fillId="3" borderId="4" xfId="2" applyNumberFormat="1" applyFont="1" applyFill="1" applyBorder="1" applyAlignment="1" applyProtection="1">
      <alignment horizontal="center"/>
    </xf>
    <xf numFmtId="164" fontId="0" fillId="3" borderId="6" xfId="2" applyNumberFormat="1" applyFont="1" applyFill="1" applyBorder="1" applyAlignment="1" applyProtection="1">
      <alignment horizontal="center"/>
    </xf>
    <xf numFmtId="0" fontId="0" fillId="2" borderId="8" xfId="0" applyFill="1" applyBorder="1" applyProtection="1"/>
    <xf numFmtId="164" fontId="0" fillId="3" borderId="4" xfId="0" applyNumberFormat="1" applyFill="1" applyBorder="1" applyAlignment="1" applyProtection="1">
      <alignment horizontal="center"/>
    </xf>
    <xf numFmtId="164" fontId="0" fillId="3" borderId="6" xfId="0" applyNumberFormat="1" applyFill="1" applyBorder="1" applyAlignment="1" applyProtection="1">
      <alignment horizontal="center"/>
    </xf>
    <xf numFmtId="166" fontId="0" fillId="3" borderId="8" xfId="0" applyNumberForma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>
      <alignment horizontal="center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13" fillId="0" borderId="0" xfId="0" applyFont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5" fontId="0" fillId="0" borderId="8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64" fontId="0" fillId="0" borderId="4" xfId="2" applyNumberFormat="1" applyFont="1" applyBorder="1" applyAlignment="1" applyProtection="1">
      <alignment horizontal="center"/>
      <protection locked="0"/>
    </xf>
    <xf numFmtId="164" fontId="0" fillId="0" borderId="5" xfId="2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0" fillId="0" borderId="6" xfId="2" applyNumberFormat="1" applyFont="1" applyBorder="1" applyAlignment="1" applyProtection="1">
      <alignment horizontal="center"/>
      <protection locked="0"/>
    </xf>
    <xf numFmtId="164" fontId="0" fillId="0" borderId="7" xfId="2" applyNumberFormat="1" applyFont="1" applyBorder="1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0" borderId="0" xfId="0" quotePrefix="1" applyProtection="1">
      <protection locked="0"/>
    </xf>
    <xf numFmtId="0" fontId="10" fillId="0" borderId="0" xfId="0" applyFont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wrapText="1"/>
      <protection locked="0"/>
    </xf>
    <xf numFmtId="164" fontId="0" fillId="4" borderId="4" xfId="2" applyNumberFormat="1" applyFont="1" applyFill="1" applyBorder="1" applyAlignment="1" applyProtection="1">
      <alignment horizontal="center"/>
      <protection locked="0"/>
    </xf>
    <xf numFmtId="164" fontId="0" fillId="0" borderId="0" xfId="2" applyNumberFormat="1" applyFont="1" applyProtection="1">
      <protection locked="0"/>
    </xf>
    <xf numFmtId="164" fontId="0" fillId="4" borderId="6" xfId="2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3" fontId="14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7" xfId="0" applyFill="1" applyBorder="1" applyProtection="1"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444290</xdr:colOff>
      <xdr:row>5</xdr:row>
      <xdr:rowOff>9313</xdr:rowOff>
    </xdr:from>
    <xdr:ext cx="230717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7A145E34-2BCD-46AE-B119-A7CFE65F26F2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Manual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7A145E34-2BCD-46AE-B119-A7CFE65F26F2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"Manual Loss Ratio = "  "Actual Losses" /"Expected Losses"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200026</xdr:colOff>
      <xdr:row>8</xdr:row>
      <xdr:rowOff>11431</xdr:rowOff>
    </xdr:from>
    <xdr:ext cx="2975686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8B54672-3587-4456-828D-B8B9E2B6F676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Standard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Modified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8B54672-3587-4456-828D-B8B9E2B6F676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"Standard Loss Ratio = "  "Actual Losses" /"Modified Expected Losses"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757979</xdr:colOff>
      <xdr:row>21</xdr:row>
      <xdr:rowOff>46567</xdr:rowOff>
    </xdr:from>
    <xdr:ext cx="1677247" cy="462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C85C3D8-EBE4-402C-BD89-5F329D210203}"/>
                </a:ext>
              </a:extLst>
            </xdr:cNvPr>
            <xdr:cNvSpPr txBox="1"/>
          </xdr:nvSpPr>
          <xdr:spPr>
            <a:xfrm>
              <a:off x="9835304" y="4047067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nary>
                      <m:naryPr>
                        <m:chr m:val="∑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C85C3D8-EBE4-402C-BD89-5F329D210203}"/>
                </a:ext>
              </a:extLst>
            </xdr:cNvPr>
            <xdr:cNvSpPr txBox="1"/>
          </xdr:nvSpPr>
          <xdr:spPr>
            <a:xfrm>
              <a:off x="9835304" y="4047067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𝑠</a:t>
              </a:r>
              <a:r>
                <a:rPr lang="en-GB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2=1/(𝑛−1) ∑_(𝑖=1)^𝑛▒(𝑥_𝑖−𝑥 ̅ )^2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248920</xdr:colOff>
      <xdr:row>1</xdr:row>
      <xdr:rowOff>19050</xdr:rowOff>
    </xdr:from>
    <xdr:ext cx="384336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DAB213-383A-4985-862D-AC5682395228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Efficiency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Test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Statistic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Standard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Manual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DAB213-383A-4985-862D-AC5682395228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"Efficiency Test Statistic = "  "Standard Loss Ratio Sample Variance" /"Manual Loss Ratio Sample Variance" 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58.28515625" style="1" bestFit="1" customWidth="1"/>
  </cols>
  <sheetData>
    <row r="5" spans="1:3" ht="15" customHeight="1" x14ac:dyDescent="0.25">
      <c r="A5" s="112" t="s">
        <v>9</v>
      </c>
      <c r="B5" s="112"/>
      <c r="C5" s="112"/>
    </row>
    <row r="6" spans="1:3" ht="15" customHeight="1" x14ac:dyDescent="0.25">
      <c r="A6" s="112"/>
      <c r="B6" s="112"/>
      <c r="C6" s="112"/>
    </row>
    <row r="7" spans="1:3" ht="15" customHeight="1" x14ac:dyDescent="0.25"/>
    <row r="8" spans="1:3" ht="15" customHeight="1" x14ac:dyDescent="0.3">
      <c r="A8" s="113" t="s">
        <v>71</v>
      </c>
      <c r="B8" s="113"/>
      <c r="C8" s="113"/>
    </row>
    <row r="9" spans="1:3" ht="21" x14ac:dyDescent="0.35">
      <c r="A9" s="3"/>
      <c r="B9" s="3"/>
      <c r="C9" s="3"/>
    </row>
    <row r="10" spans="1:3" x14ac:dyDescent="0.25">
      <c r="A10" s="4" t="s">
        <v>0</v>
      </c>
      <c r="B10" s="4" t="s">
        <v>1</v>
      </c>
      <c r="C10" s="4" t="s">
        <v>2</v>
      </c>
    </row>
    <row r="11" spans="1:3" x14ac:dyDescent="0.25">
      <c r="A11" s="5">
        <v>1</v>
      </c>
      <c r="B11" s="2" t="s">
        <v>19</v>
      </c>
      <c r="C11" s="1" t="s">
        <v>12</v>
      </c>
    </row>
    <row r="12" spans="1:3" x14ac:dyDescent="0.25">
      <c r="A12" s="5">
        <v>2</v>
      </c>
      <c r="B12" s="2" t="s">
        <v>43</v>
      </c>
      <c r="C12" s="1" t="s">
        <v>69</v>
      </c>
    </row>
    <row r="13" spans="1:3" x14ac:dyDescent="0.25">
      <c r="A13" s="5">
        <v>3</v>
      </c>
      <c r="B13" s="2" t="s">
        <v>59</v>
      </c>
      <c r="C13" s="1" t="s">
        <v>69</v>
      </c>
    </row>
    <row r="14" spans="1:3" x14ac:dyDescent="0.25">
      <c r="A14" s="5">
        <v>4</v>
      </c>
      <c r="B14" s="2" t="s">
        <v>70</v>
      </c>
      <c r="C14" s="1" t="s">
        <v>60</v>
      </c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</sheetData>
  <sheetProtection algorithmName="SHA-512" hashValue="4iazweVJvQXcIrkHHYBtraCqOQlUQGpcvmEq7Rnth+V4DDnaR34KbnQbqfehPgDCLjJ7A48h7nbQPQt+bIsfnw==" saltValue="cvgvO9JemnkUI5JKlgsJ3g==" spinCount="100000" sheet="1" objects="1" scenarios="1" formatCells="0" formatColumns="0" formatRows="0"/>
  <mergeCells count="2">
    <mergeCell ref="A5:C6"/>
    <mergeCell ref="A8:C8"/>
  </mergeCells>
  <hyperlinks>
    <hyperlink ref="A11" location="'W-Fisher-ExpRating1'!A1" display="'W-Fisher-ExpRating1'!A1" xr:uid="{DC971D5C-483B-4A01-B4E0-7E9F4C0FB7EB}"/>
    <hyperlink ref="A12" location="'W-Fisher-ExpRating2'!A1" display="'W-Fisher-ExpRating2'!A1" xr:uid="{1B200883-ED2D-4E26-A694-F158442FF748}"/>
    <hyperlink ref="A13" location="'W-Fisher-ExpRating3'!A1" display="'W-Fisher-ExpRating3'!A1" xr:uid="{9B9EFAD2-F590-40B0-ADBF-E3D500AE0608}"/>
    <hyperlink ref="A14" location="'W-Fisher-ExpRating4'!A1" display="'W-Fisher-ExpRating4'!A1" xr:uid="{9BD010C9-313A-4D44-8BA9-CAF1D412EC6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4B1B-E48B-4E82-9A79-3A2531554169}">
  <dimension ref="A1:W150"/>
  <sheetViews>
    <sheetView workbookViewId="0"/>
  </sheetViews>
  <sheetFormatPr defaultColWidth="9.140625" defaultRowHeight="15" x14ac:dyDescent="0.25"/>
  <cols>
    <col min="1" max="1" width="14" style="7" bestFit="1" customWidth="1"/>
    <col min="2" max="2" width="4.7109375" style="7" customWidth="1"/>
    <col min="3" max="3" width="6.85546875" style="7" customWidth="1"/>
    <col min="4" max="4" width="16.28515625" style="7" bestFit="1" customWidth="1"/>
    <col min="5" max="5" width="5.5703125" style="7" bestFit="1" customWidth="1"/>
    <col min="6" max="6" width="5" style="7" bestFit="1" customWidth="1"/>
    <col min="7" max="7" width="17.7109375" style="7" bestFit="1" customWidth="1"/>
    <col min="8" max="8" width="6" style="7" customWidth="1"/>
    <col min="9" max="9" width="9.140625" style="7"/>
    <col min="10" max="10" width="2.7109375" style="7" customWidth="1"/>
    <col min="11" max="11" width="10.7109375" style="7" customWidth="1"/>
    <col min="12" max="12" width="9.140625" style="7"/>
    <col min="13" max="13" width="16.28515625" style="7" bestFit="1" customWidth="1"/>
    <col min="14" max="15" width="9.140625" style="7"/>
    <col min="16" max="16" width="17.7109375" style="7" bestFit="1" customWidth="1"/>
    <col min="17" max="16384" width="9.140625" style="7"/>
  </cols>
  <sheetData>
    <row r="1" spans="1:23" x14ac:dyDescent="0.25">
      <c r="A1" s="15" t="s">
        <v>3</v>
      </c>
      <c r="B1" s="16" t="s">
        <v>10</v>
      </c>
      <c r="C1" s="16"/>
      <c r="D1" s="17"/>
      <c r="E1" s="16"/>
      <c r="F1" s="16"/>
      <c r="G1" s="16"/>
      <c r="H1" s="16"/>
      <c r="I1" s="18" t="s">
        <v>8</v>
      </c>
      <c r="K1" s="103" t="s">
        <v>21</v>
      </c>
    </row>
    <row r="2" spans="1:23" x14ac:dyDescent="0.25">
      <c r="A2" s="19" t="s">
        <v>4</v>
      </c>
      <c r="B2" s="20" t="s">
        <v>11</v>
      </c>
      <c r="C2" s="20"/>
      <c r="D2" s="20"/>
      <c r="E2" s="20"/>
      <c r="F2" s="20"/>
      <c r="G2" s="20"/>
      <c r="H2" s="20"/>
      <c r="I2" s="21"/>
    </row>
    <row r="3" spans="1:23" x14ac:dyDescent="0.25">
      <c r="A3" s="19" t="s">
        <v>5</v>
      </c>
      <c r="B3" s="20" t="s">
        <v>12</v>
      </c>
      <c r="C3" s="20"/>
      <c r="D3" s="20"/>
      <c r="E3" s="20"/>
      <c r="F3" s="20"/>
      <c r="G3" s="20"/>
      <c r="H3" s="20"/>
      <c r="I3" s="21"/>
      <c r="K3" s="38" t="s">
        <v>22</v>
      </c>
    </row>
    <row r="4" spans="1:23" x14ac:dyDescent="0.25">
      <c r="A4" s="39"/>
      <c r="B4" s="40"/>
      <c r="C4" s="40"/>
      <c r="D4" s="40"/>
      <c r="E4" s="40"/>
      <c r="F4" s="40"/>
      <c r="G4" s="40"/>
      <c r="H4" s="40"/>
      <c r="I4" s="41"/>
      <c r="J4" s="8"/>
      <c r="K4" s="84" t="s">
        <v>18</v>
      </c>
      <c r="L4" s="84" t="s">
        <v>13</v>
      </c>
      <c r="M4" s="84" t="s">
        <v>14</v>
      </c>
      <c r="N4" s="84" t="s">
        <v>15</v>
      </c>
      <c r="O4" s="84" t="s">
        <v>16</v>
      </c>
      <c r="P4" s="84" t="s">
        <v>17</v>
      </c>
      <c r="U4" s="8"/>
      <c r="V4" s="8"/>
      <c r="W4" s="8"/>
    </row>
    <row r="5" spans="1:23" x14ac:dyDescent="0.25">
      <c r="A5" s="42" t="s">
        <v>6</v>
      </c>
      <c r="B5" s="43"/>
      <c r="C5" s="44" t="s">
        <v>13</v>
      </c>
      <c r="D5" s="44" t="s">
        <v>14</v>
      </c>
      <c r="E5" s="44" t="s">
        <v>15</v>
      </c>
      <c r="F5" s="44" t="s">
        <v>16</v>
      </c>
      <c r="G5" s="44" t="s">
        <v>17</v>
      </c>
      <c r="H5" s="74" t="s">
        <v>18</v>
      </c>
      <c r="I5" s="45"/>
      <c r="K5" s="85">
        <v>1</v>
      </c>
      <c r="L5" s="85">
        <f t="shared" ref="L5:L14" si="0">INDEX(C$6:C$15,MATCH($K5,$H$6:$H$15,0))</f>
        <v>5</v>
      </c>
      <c r="M5" s="85">
        <f t="shared" ref="M5:M14" si="1">INDEX(D$6:D$15,MATCH($K5,$H$6:$H$15,0))</f>
        <v>1072</v>
      </c>
      <c r="N5" s="85">
        <f t="shared" ref="N5:N14" si="2">INDEX(E$6:E$15,MATCH($K5,$H$6:$H$15,0))</f>
        <v>648</v>
      </c>
      <c r="O5" s="104">
        <f t="shared" ref="O5:O14" si="3">INDEX(F$6:F$15,MATCH($K5,$H$6:$H$15,0))</f>
        <v>0.73</v>
      </c>
      <c r="P5" s="85">
        <f t="shared" ref="P5:P14" si="4">INDEX(G$6:G$15,MATCH($K5,$H$6:$H$15,0))</f>
        <v>783</v>
      </c>
      <c r="U5" s="8"/>
      <c r="V5" s="8"/>
      <c r="W5" s="8"/>
    </row>
    <row r="6" spans="1:23" x14ac:dyDescent="0.25">
      <c r="A6" s="46"/>
      <c r="B6" s="43"/>
      <c r="C6" s="47">
        <v>1</v>
      </c>
      <c r="D6" s="48">
        <v>921</v>
      </c>
      <c r="E6" s="48">
        <v>605</v>
      </c>
      <c r="F6" s="49">
        <v>0.85000000000000009</v>
      </c>
      <c r="G6" s="50">
        <v>783</v>
      </c>
      <c r="H6" s="72">
        <f>_xlfn.RANK.EQ(F6,$F$6:$F$15,1)</f>
        <v>2</v>
      </c>
      <c r="I6" s="45"/>
      <c r="K6" s="85">
        <v>2</v>
      </c>
      <c r="L6" s="85">
        <f t="shared" si="0"/>
        <v>1</v>
      </c>
      <c r="M6" s="85">
        <f t="shared" si="1"/>
        <v>921</v>
      </c>
      <c r="N6" s="85">
        <f t="shared" si="2"/>
        <v>605</v>
      </c>
      <c r="O6" s="104">
        <f t="shared" si="3"/>
        <v>0.85000000000000009</v>
      </c>
      <c r="P6" s="85">
        <f t="shared" si="4"/>
        <v>783</v>
      </c>
      <c r="U6" s="8"/>
      <c r="V6" s="8"/>
      <c r="W6" s="8"/>
    </row>
    <row r="7" spans="1:23" x14ac:dyDescent="0.25">
      <c r="A7" s="46"/>
      <c r="B7" s="43"/>
      <c r="C7" s="47">
        <v>2</v>
      </c>
      <c r="D7" s="48">
        <v>1054</v>
      </c>
      <c r="E7" s="48">
        <v>867</v>
      </c>
      <c r="F7" s="49">
        <v>1.19</v>
      </c>
      <c r="G7" s="50">
        <v>1254</v>
      </c>
      <c r="H7" s="72">
        <f t="shared" ref="H7:H15" si="5">_xlfn.RANK.EQ(F7,$F$6:$F$15,1)</f>
        <v>8</v>
      </c>
      <c r="I7" s="45"/>
      <c r="K7" s="85">
        <v>3</v>
      </c>
      <c r="L7" s="85">
        <f t="shared" si="0"/>
        <v>9</v>
      </c>
      <c r="M7" s="85">
        <f t="shared" si="1"/>
        <v>841</v>
      </c>
      <c r="N7" s="85">
        <f t="shared" si="2"/>
        <v>1251</v>
      </c>
      <c r="O7" s="104">
        <f t="shared" si="3"/>
        <v>0.86</v>
      </c>
      <c r="P7" s="85">
        <f t="shared" si="4"/>
        <v>723</v>
      </c>
      <c r="U7" s="8"/>
      <c r="V7" s="8"/>
      <c r="W7" s="8"/>
    </row>
    <row r="8" spans="1:23" x14ac:dyDescent="0.25">
      <c r="A8" s="42"/>
      <c r="B8" s="40"/>
      <c r="C8" s="47">
        <v>3</v>
      </c>
      <c r="D8" s="48">
        <v>1766</v>
      </c>
      <c r="E8" s="48">
        <v>766</v>
      </c>
      <c r="F8" s="49">
        <v>1</v>
      </c>
      <c r="G8" s="48">
        <v>1766</v>
      </c>
      <c r="H8" s="72">
        <f t="shared" si="5"/>
        <v>4</v>
      </c>
      <c r="I8" s="45"/>
      <c r="K8" s="85">
        <v>4</v>
      </c>
      <c r="L8" s="85">
        <f t="shared" si="0"/>
        <v>3</v>
      </c>
      <c r="M8" s="85">
        <f t="shared" si="1"/>
        <v>1766</v>
      </c>
      <c r="N8" s="85">
        <f t="shared" si="2"/>
        <v>766</v>
      </c>
      <c r="O8" s="104">
        <f t="shared" si="3"/>
        <v>1</v>
      </c>
      <c r="P8" s="85">
        <f t="shared" si="4"/>
        <v>1766</v>
      </c>
      <c r="U8" s="8"/>
      <c r="V8" s="8"/>
      <c r="W8" s="8"/>
    </row>
    <row r="9" spans="1:23" x14ac:dyDescent="0.25">
      <c r="A9" s="42"/>
      <c r="B9" s="40"/>
      <c r="C9" s="47">
        <v>4</v>
      </c>
      <c r="D9" s="48">
        <v>1480</v>
      </c>
      <c r="E9" s="48">
        <v>1366</v>
      </c>
      <c r="F9" s="49">
        <v>1.06</v>
      </c>
      <c r="G9" s="50">
        <v>1569</v>
      </c>
      <c r="H9" s="72">
        <f t="shared" si="5"/>
        <v>5</v>
      </c>
      <c r="I9" s="45"/>
      <c r="K9" s="85">
        <v>5</v>
      </c>
      <c r="L9" s="85">
        <f t="shared" si="0"/>
        <v>4</v>
      </c>
      <c r="M9" s="85">
        <f t="shared" si="1"/>
        <v>1480</v>
      </c>
      <c r="N9" s="85">
        <f t="shared" si="2"/>
        <v>1366</v>
      </c>
      <c r="O9" s="104">
        <f t="shared" si="3"/>
        <v>1.06</v>
      </c>
      <c r="P9" s="85">
        <f t="shared" si="4"/>
        <v>1569</v>
      </c>
      <c r="U9" s="8"/>
      <c r="V9" s="8"/>
      <c r="W9" s="8"/>
    </row>
    <row r="10" spans="1:23" x14ac:dyDescent="0.25">
      <c r="A10" s="39"/>
      <c r="B10" s="40"/>
      <c r="C10" s="47">
        <v>5</v>
      </c>
      <c r="D10" s="48">
        <v>1072</v>
      </c>
      <c r="E10" s="48">
        <v>648</v>
      </c>
      <c r="F10" s="49">
        <v>0.73</v>
      </c>
      <c r="G10" s="50">
        <v>783</v>
      </c>
      <c r="H10" s="72">
        <f t="shared" si="5"/>
        <v>1</v>
      </c>
      <c r="I10" s="45"/>
      <c r="K10" s="85">
        <v>6</v>
      </c>
      <c r="L10" s="85">
        <f t="shared" si="0"/>
        <v>8</v>
      </c>
      <c r="M10" s="85">
        <f t="shared" si="1"/>
        <v>1456</v>
      </c>
      <c r="N10" s="85">
        <f t="shared" si="2"/>
        <v>1361</v>
      </c>
      <c r="O10" s="104">
        <f t="shared" si="3"/>
        <v>1.1000000000000001</v>
      </c>
      <c r="P10" s="85">
        <f t="shared" si="4"/>
        <v>1602</v>
      </c>
      <c r="U10" s="8"/>
      <c r="V10" s="8"/>
      <c r="W10" s="8"/>
    </row>
    <row r="11" spans="1:23" x14ac:dyDescent="0.25">
      <c r="A11" s="39"/>
      <c r="B11" s="40"/>
      <c r="C11" s="47">
        <v>6</v>
      </c>
      <c r="D11" s="48">
        <v>1959</v>
      </c>
      <c r="E11" s="48">
        <v>1793</v>
      </c>
      <c r="F11" s="49">
        <v>1.25</v>
      </c>
      <c r="G11" s="48">
        <v>2449</v>
      </c>
      <c r="H11" s="72">
        <f t="shared" si="5"/>
        <v>10</v>
      </c>
      <c r="I11" s="45"/>
      <c r="K11" s="85">
        <v>7</v>
      </c>
      <c r="L11" s="85">
        <f t="shared" si="0"/>
        <v>7</v>
      </c>
      <c r="M11" s="85">
        <f t="shared" si="1"/>
        <v>1537</v>
      </c>
      <c r="N11" s="85">
        <f t="shared" si="2"/>
        <v>1783</v>
      </c>
      <c r="O11" s="104">
        <f t="shared" si="3"/>
        <v>1.1499999999999999</v>
      </c>
      <c r="P11" s="85">
        <f t="shared" si="4"/>
        <v>1768</v>
      </c>
      <c r="U11" s="8"/>
      <c r="V11" s="8"/>
      <c r="W11" s="8"/>
    </row>
    <row r="12" spans="1:23" x14ac:dyDescent="0.25">
      <c r="A12" s="46"/>
      <c r="B12" s="40"/>
      <c r="C12" s="47">
        <v>7</v>
      </c>
      <c r="D12" s="48">
        <v>1537</v>
      </c>
      <c r="E12" s="48">
        <v>1783</v>
      </c>
      <c r="F12" s="49">
        <v>1.1499999999999999</v>
      </c>
      <c r="G12" s="48">
        <v>1768</v>
      </c>
      <c r="H12" s="72">
        <f t="shared" si="5"/>
        <v>7</v>
      </c>
      <c r="I12" s="45"/>
      <c r="K12" s="85">
        <v>8</v>
      </c>
      <c r="L12" s="85">
        <f t="shared" si="0"/>
        <v>2</v>
      </c>
      <c r="M12" s="85">
        <f t="shared" si="1"/>
        <v>1054</v>
      </c>
      <c r="N12" s="85">
        <f t="shared" si="2"/>
        <v>867</v>
      </c>
      <c r="O12" s="104">
        <f t="shared" si="3"/>
        <v>1.19</v>
      </c>
      <c r="P12" s="85">
        <f t="shared" si="4"/>
        <v>1254</v>
      </c>
      <c r="U12" s="8"/>
      <c r="V12" s="8"/>
      <c r="W12" s="8"/>
    </row>
    <row r="13" spans="1:23" x14ac:dyDescent="0.25">
      <c r="A13" s="39"/>
      <c r="B13" s="40"/>
      <c r="C13" s="47">
        <v>8</v>
      </c>
      <c r="D13" s="48">
        <v>1456</v>
      </c>
      <c r="E13" s="48">
        <v>1361</v>
      </c>
      <c r="F13" s="49">
        <v>1.1000000000000001</v>
      </c>
      <c r="G13" s="48">
        <v>1602</v>
      </c>
      <c r="H13" s="72">
        <f t="shared" si="5"/>
        <v>6</v>
      </c>
      <c r="I13" s="45"/>
      <c r="K13" s="85">
        <v>9</v>
      </c>
      <c r="L13" s="85">
        <f t="shared" si="0"/>
        <v>10</v>
      </c>
      <c r="M13" s="85">
        <f t="shared" si="1"/>
        <v>865</v>
      </c>
      <c r="N13" s="85">
        <f t="shared" si="2"/>
        <v>1551</v>
      </c>
      <c r="O13" s="104">
        <f t="shared" si="3"/>
        <v>1.23</v>
      </c>
      <c r="P13" s="85">
        <f t="shared" si="4"/>
        <v>1064</v>
      </c>
      <c r="U13" s="8"/>
      <c r="V13" s="8"/>
      <c r="W13" s="8"/>
    </row>
    <row r="14" spans="1:23" x14ac:dyDescent="0.25">
      <c r="A14" s="39"/>
      <c r="B14" s="40"/>
      <c r="C14" s="47">
        <v>9</v>
      </c>
      <c r="D14" s="48">
        <v>841</v>
      </c>
      <c r="E14" s="48">
        <v>1251</v>
      </c>
      <c r="F14" s="49">
        <v>0.86</v>
      </c>
      <c r="G14" s="48">
        <v>723</v>
      </c>
      <c r="H14" s="72">
        <f t="shared" si="5"/>
        <v>3</v>
      </c>
      <c r="I14" s="45"/>
      <c r="K14" s="87">
        <v>10</v>
      </c>
      <c r="L14" s="87">
        <f t="shared" si="0"/>
        <v>6</v>
      </c>
      <c r="M14" s="87">
        <f t="shared" si="1"/>
        <v>1959</v>
      </c>
      <c r="N14" s="87">
        <f t="shared" si="2"/>
        <v>1793</v>
      </c>
      <c r="O14" s="105">
        <f t="shared" si="3"/>
        <v>1.25</v>
      </c>
      <c r="P14" s="87">
        <f t="shared" si="4"/>
        <v>2449</v>
      </c>
      <c r="U14" s="8"/>
      <c r="V14" s="8"/>
      <c r="W14" s="8"/>
    </row>
    <row r="15" spans="1:23" x14ac:dyDescent="0.25">
      <c r="A15" s="46"/>
      <c r="B15" s="43"/>
      <c r="C15" s="51">
        <v>10</v>
      </c>
      <c r="D15" s="52">
        <v>865</v>
      </c>
      <c r="E15" s="52">
        <v>1551</v>
      </c>
      <c r="F15" s="53">
        <v>1.23</v>
      </c>
      <c r="G15" s="52">
        <v>1064</v>
      </c>
      <c r="H15" s="73">
        <f t="shared" si="5"/>
        <v>9</v>
      </c>
      <c r="I15" s="45"/>
      <c r="U15" s="8"/>
      <c r="V15" s="8"/>
      <c r="W15" s="8"/>
    </row>
    <row r="16" spans="1:23" x14ac:dyDescent="0.25">
      <c r="A16" s="46"/>
      <c r="B16" s="43"/>
      <c r="C16" s="43"/>
      <c r="D16" s="43"/>
      <c r="E16" s="43"/>
      <c r="F16" s="43"/>
      <c r="G16" s="43"/>
      <c r="H16" s="43"/>
      <c r="I16" s="45"/>
      <c r="K16" s="7" t="s">
        <v>23</v>
      </c>
      <c r="U16" s="8"/>
      <c r="V16" s="8"/>
      <c r="W16" s="8"/>
    </row>
    <row r="17" spans="1:23" ht="15.75" thickBot="1" x14ac:dyDescent="0.3">
      <c r="A17" s="54" t="s">
        <v>7</v>
      </c>
      <c r="B17" s="55"/>
      <c r="C17" s="55" t="s">
        <v>12</v>
      </c>
      <c r="D17" s="55"/>
      <c r="E17" s="55"/>
      <c r="F17" s="55"/>
      <c r="G17" s="55"/>
      <c r="H17" s="55"/>
      <c r="I17" s="56"/>
      <c r="W17" s="8"/>
    </row>
    <row r="18" spans="1:23" ht="45" x14ac:dyDescent="0.25">
      <c r="K18" s="84" t="s">
        <v>24</v>
      </c>
      <c r="L18" s="84" t="s">
        <v>25</v>
      </c>
      <c r="M18" s="106" t="s">
        <v>26</v>
      </c>
      <c r="N18" s="106" t="s">
        <v>27</v>
      </c>
      <c r="O18" s="106" t="s">
        <v>28</v>
      </c>
      <c r="P18" s="106" t="s">
        <v>29</v>
      </c>
      <c r="Q18" s="106" t="s">
        <v>30</v>
      </c>
      <c r="R18" s="106" t="s">
        <v>31</v>
      </c>
      <c r="U18" s="8"/>
      <c r="W18" s="8"/>
    </row>
    <row r="19" spans="1:23" x14ac:dyDescent="0.25">
      <c r="K19" s="85" t="str">
        <f>L5&amp;", "&amp;L6</f>
        <v>5, 1</v>
      </c>
      <c r="L19" s="85">
        <v>1</v>
      </c>
      <c r="M19" s="85">
        <f>SUM(M5:M6)</f>
        <v>1993</v>
      </c>
      <c r="N19" s="85">
        <f>SUM(N5:N6)</f>
        <v>1253</v>
      </c>
      <c r="O19" s="107">
        <f>N19/M19</f>
        <v>0.62870045158053189</v>
      </c>
      <c r="P19" s="104">
        <f>SUMPRODUCT(O5:O6,M5:M6)/SUM(M5:M6)</f>
        <v>0.78545408931259408</v>
      </c>
      <c r="Q19" s="85">
        <f>SUM(P5:P6)</f>
        <v>1566</v>
      </c>
      <c r="R19" s="107">
        <f>N19/(P19*M19)</f>
        <v>0.8004292805079819</v>
      </c>
      <c r="S19" s="108"/>
      <c r="U19" s="8"/>
      <c r="W19" s="8"/>
    </row>
    <row r="20" spans="1:23" x14ac:dyDescent="0.25">
      <c r="K20" s="85" t="str">
        <f>L7&amp;", "&amp;L8</f>
        <v>9, 3</v>
      </c>
      <c r="L20" s="85">
        <v>2</v>
      </c>
      <c r="M20" s="85">
        <f>SUM(M7:M8)</f>
        <v>2607</v>
      </c>
      <c r="N20" s="85">
        <f>SUM(N7:N8)</f>
        <v>2017</v>
      </c>
      <c r="O20" s="107">
        <f t="shared" ref="O20:O23" si="6">N20/M20</f>
        <v>0.77368622938243192</v>
      </c>
      <c r="P20" s="104">
        <f>SUMPRODUCT(O7:O8,M7:M8)/SUM(M7:M8)</f>
        <v>0.95483697736862305</v>
      </c>
      <c r="Q20" s="85">
        <f>SUM(P7:P8)</f>
        <v>2489</v>
      </c>
      <c r="R20" s="107">
        <f t="shared" ref="R20:R23" si="7">N20/(P20*M20)</f>
        <v>0.81028096703437957</v>
      </c>
      <c r="U20" s="8"/>
      <c r="V20" s="8"/>
      <c r="W20" s="8"/>
    </row>
    <row r="21" spans="1:23" x14ac:dyDescent="0.25">
      <c r="K21" s="85" t="str">
        <f>L9&amp;", "&amp;L10</f>
        <v>4, 8</v>
      </c>
      <c r="L21" s="85">
        <v>3</v>
      </c>
      <c r="M21" s="85">
        <f>SUM(M9:M10)</f>
        <v>2936</v>
      </c>
      <c r="N21" s="85">
        <f>SUM(N9:N10)</f>
        <v>2727</v>
      </c>
      <c r="O21" s="107">
        <f t="shared" si="6"/>
        <v>0.92881471389645776</v>
      </c>
      <c r="P21" s="104">
        <f>SUMPRODUCT(O9:O10,M9:M10)/SUM(M9:M10)</f>
        <v>1.0798365122615805</v>
      </c>
      <c r="Q21" s="85">
        <f>SUM(P9:P10)</f>
        <v>3171</v>
      </c>
      <c r="R21" s="107">
        <f t="shared" si="7"/>
        <v>0.86014383043149112</v>
      </c>
      <c r="U21" s="8"/>
      <c r="V21" s="8"/>
      <c r="W21" s="8"/>
    </row>
    <row r="22" spans="1:23" x14ac:dyDescent="0.25">
      <c r="K22" s="85" t="str">
        <f>L11&amp;", "&amp;L12</f>
        <v>7, 2</v>
      </c>
      <c r="L22" s="85">
        <v>4</v>
      </c>
      <c r="M22" s="85">
        <f>SUM(M11:M12)</f>
        <v>2591</v>
      </c>
      <c r="N22" s="85">
        <f>SUM(N11:N12)</f>
        <v>2650</v>
      </c>
      <c r="O22" s="107">
        <f t="shared" si="6"/>
        <v>1.0227711308375145</v>
      </c>
      <c r="P22" s="104">
        <f>SUMPRODUCT(O11:O12,M11:M12)/SUM(M11:M12)</f>
        <v>1.1662717097645696</v>
      </c>
      <c r="Q22" s="85">
        <f>SUM(P11:P12)</f>
        <v>3022</v>
      </c>
      <c r="R22" s="107">
        <f t="shared" si="7"/>
        <v>0.87695784976553792</v>
      </c>
      <c r="S22" s="8"/>
      <c r="T22" s="8"/>
      <c r="U22" s="8"/>
      <c r="V22" s="8"/>
      <c r="W22" s="8"/>
    </row>
    <row r="23" spans="1:23" x14ac:dyDescent="0.25">
      <c r="K23" s="87" t="str">
        <f>L13&amp;", "&amp;L14</f>
        <v>10, 6</v>
      </c>
      <c r="L23" s="87">
        <v>5</v>
      </c>
      <c r="M23" s="87">
        <f>SUM(M13:M14)</f>
        <v>2824</v>
      </c>
      <c r="N23" s="87">
        <f>SUM(N13:N14)</f>
        <v>3344</v>
      </c>
      <c r="O23" s="109">
        <f t="shared" si="6"/>
        <v>1.1841359773371105</v>
      </c>
      <c r="P23" s="105">
        <f>SUMPRODUCT(O13:O14,M13:M14)/SUM(M13:M14)</f>
        <v>1.2438739376770538</v>
      </c>
      <c r="Q23" s="87">
        <f>SUM(P13:P14)</f>
        <v>3513</v>
      </c>
      <c r="R23" s="109">
        <f t="shared" si="7"/>
        <v>0.95197426481054459</v>
      </c>
      <c r="S23" s="8"/>
      <c r="T23" s="8"/>
      <c r="U23" s="8"/>
      <c r="V23" s="8"/>
      <c r="W23" s="8"/>
    </row>
    <row r="24" spans="1:23" x14ac:dyDescent="0.25">
      <c r="R24" s="8"/>
      <c r="S24" s="8"/>
      <c r="T24" s="8"/>
      <c r="U24" s="8"/>
      <c r="V24" s="8"/>
      <c r="W24" s="8"/>
    </row>
    <row r="25" spans="1:23" x14ac:dyDescent="0.25">
      <c r="K25" s="102" t="s">
        <v>32</v>
      </c>
      <c r="L25" s="7" t="s">
        <v>33</v>
      </c>
      <c r="R25" s="8"/>
      <c r="S25" s="8"/>
      <c r="T25" s="8"/>
      <c r="U25" s="8"/>
      <c r="V25" s="8"/>
      <c r="W25" s="8"/>
    </row>
    <row r="26" spans="1:23" x14ac:dyDescent="0.25">
      <c r="K26" s="7" t="s">
        <v>34</v>
      </c>
      <c r="R26" s="8"/>
      <c r="S26" s="8"/>
      <c r="T26" s="8"/>
      <c r="U26" s="8"/>
      <c r="V26" s="8"/>
      <c r="W26" s="8"/>
    </row>
    <row r="27" spans="1:23" x14ac:dyDescent="0.25">
      <c r="K27" s="7" t="s">
        <v>35</v>
      </c>
      <c r="R27" s="8"/>
      <c r="S27" s="8"/>
      <c r="T27" s="8"/>
      <c r="U27" s="8"/>
      <c r="V27" s="8"/>
      <c r="W27" s="8"/>
    </row>
    <row r="28" spans="1:23" x14ac:dyDescent="0.25">
      <c r="K28" s="7" t="s">
        <v>36</v>
      </c>
      <c r="R28" s="8"/>
      <c r="S28" s="8"/>
      <c r="T28" s="8"/>
      <c r="U28" s="8"/>
      <c r="V28" s="8"/>
      <c r="W28" s="8"/>
    </row>
    <row r="29" spans="1:23" x14ac:dyDescent="0.25">
      <c r="R29" s="8"/>
      <c r="S29" s="8"/>
      <c r="T29" s="8"/>
      <c r="U29" s="8"/>
      <c r="V29" s="8"/>
      <c r="W29" s="8"/>
    </row>
    <row r="30" spans="1:23" x14ac:dyDescent="0.25">
      <c r="K30" s="7" t="s">
        <v>37</v>
      </c>
      <c r="R30" s="8"/>
      <c r="S30" s="8"/>
      <c r="T30" s="8"/>
      <c r="U30" s="8"/>
      <c r="V30" s="8"/>
      <c r="W30" s="8"/>
    </row>
    <row r="31" spans="1:23" x14ac:dyDescent="0.25">
      <c r="K31" s="7" t="s">
        <v>38</v>
      </c>
      <c r="R31" s="8"/>
      <c r="S31" s="8"/>
      <c r="T31" s="8"/>
      <c r="U31" s="8"/>
      <c r="V31" s="8"/>
      <c r="W31" s="8"/>
    </row>
    <row r="32" spans="1:23" x14ac:dyDescent="0.25">
      <c r="K32" s="7" t="s">
        <v>39</v>
      </c>
      <c r="R32" s="8"/>
      <c r="S32" s="8"/>
      <c r="T32" s="8"/>
      <c r="U32" s="8"/>
      <c r="V32" s="8"/>
      <c r="W32" s="8"/>
    </row>
    <row r="33" spans="1:23" x14ac:dyDescent="0.25">
      <c r="K33" s="7" t="s">
        <v>40</v>
      </c>
      <c r="R33" s="8"/>
      <c r="S33" s="8"/>
      <c r="T33" s="8"/>
      <c r="U33" s="8"/>
      <c r="V33" s="8"/>
      <c r="W33" s="8"/>
    </row>
    <row r="34" spans="1:23" x14ac:dyDescent="0.25">
      <c r="V34" s="8"/>
      <c r="W34" s="8"/>
    </row>
    <row r="35" spans="1:23" x14ac:dyDescent="0.25">
      <c r="V35" s="8"/>
      <c r="W35" s="8"/>
    </row>
    <row r="36" spans="1:23" x14ac:dyDescent="0.25">
      <c r="R36" s="8"/>
      <c r="S36" s="8"/>
      <c r="T36" s="8"/>
      <c r="U36" s="8"/>
      <c r="V36" s="8"/>
      <c r="W36" s="8"/>
    </row>
    <row r="37" spans="1:23" x14ac:dyDescent="0.25">
      <c r="R37" s="8"/>
      <c r="S37" s="8"/>
      <c r="T37" s="8"/>
      <c r="U37" s="8"/>
      <c r="V37" s="8"/>
      <c r="W37" s="8"/>
    </row>
    <row r="38" spans="1:23" x14ac:dyDescent="0.25">
      <c r="R38" s="8"/>
      <c r="S38" s="8"/>
      <c r="T38" s="8"/>
      <c r="U38" s="8"/>
      <c r="V38" s="8"/>
      <c r="W38" s="8"/>
    </row>
    <row r="39" spans="1:23" x14ac:dyDescent="0.25">
      <c r="A39" s="8"/>
      <c r="B39" s="8"/>
      <c r="R39" s="8"/>
      <c r="S39" s="8"/>
      <c r="T39" s="8"/>
      <c r="U39" s="8"/>
      <c r="V39" s="8"/>
      <c r="W39" s="8"/>
    </row>
    <row r="40" spans="1:23" x14ac:dyDescent="0.25">
      <c r="R40" s="8"/>
      <c r="S40" s="8"/>
      <c r="T40" s="8"/>
      <c r="U40" s="8"/>
      <c r="V40" s="8"/>
      <c r="W40" s="8"/>
    </row>
    <row r="41" spans="1:23" x14ac:dyDescent="0.25">
      <c r="R41" s="8"/>
      <c r="S41" s="8"/>
      <c r="T41" s="8"/>
      <c r="U41" s="8"/>
      <c r="V41" s="8"/>
      <c r="W41" s="8"/>
    </row>
    <row r="42" spans="1:23" x14ac:dyDescent="0.25">
      <c r="R42" s="8"/>
      <c r="S42" s="8"/>
      <c r="T42" s="8"/>
      <c r="U42" s="8"/>
      <c r="V42" s="8"/>
      <c r="W42" s="8"/>
    </row>
    <row r="43" spans="1:23" x14ac:dyDescent="0.25">
      <c r="R43" s="8"/>
      <c r="S43" s="8"/>
      <c r="T43" s="8"/>
      <c r="U43" s="8"/>
      <c r="V43" s="8"/>
      <c r="W43" s="8"/>
    </row>
    <row r="44" spans="1:23" x14ac:dyDescent="0.25">
      <c r="R44" s="8"/>
      <c r="S44" s="8"/>
      <c r="T44" s="8"/>
      <c r="U44" s="8"/>
      <c r="V44" s="8"/>
      <c r="W44" s="8"/>
    </row>
    <row r="45" spans="1:23" x14ac:dyDescent="0.25">
      <c r="R45" s="8"/>
      <c r="S45" s="8"/>
      <c r="T45" s="8"/>
      <c r="U45" s="8"/>
      <c r="V45" s="8"/>
      <c r="W45" s="8"/>
    </row>
    <row r="46" spans="1:23" x14ac:dyDescent="0.25">
      <c r="R46" s="8"/>
      <c r="S46" s="8"/>
      <c r="T46" s="8"/>
      <c r="U46" s="8"/>
      <c r="V46" s="8"/>
      <c r="W46" s="8"/>
    </row>
    <row r="47" spans="1:23" x14ac:dyDescent="0.25">
      <c r="R47" s="8"/>
      <c r="S47" s="8"/>
      <c r="T47" s="8"/>
      <c r="U47" s="8"/>
      <c r="V47" s="8"/>
      <c r="W47" s="8"/>
    </row>
    <row r="48" spans="1:23" x14ac:dyDescent="0.25">
      <c r="R48" s="8"/>
      <c r="S48" s="8"/>
      <c r="T48" s="8"/>
      <c r="U48" s="8"/>
      <c r="V48" s="8"/>
      <c r="W48" s="8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/>
      <c r="D51" s="11"/>
    </row>
    <row r="52" spans="1:11" x14ac:dyDescent="0.25">
      <c r="A52" s="10"/>
    </row>
    <row r="53" spans="1:11" x14ac:dyDescent="0.25">
      <c r="A53" s="10"/>
    </row>
    <row r="54" spans="1:11" x14ac:dyDescent="0.25">
      <c r="A54" s="8"/>
      <c r="G54" s="8"/>
      <c r="H54" s="8"/>
      <c r="I54" s="8"/>
      <c r="J54" s="8"/>
      <c r="K54" s="8"/>
    </row>
    <row r="55" spans="1:11" x14ac:dyDescent="0.25">
      <c r="A55" s="12"/>
      <c r="K55" s="8"/>
    </row>
    <row r="56" spans="1:11" x14ac:dyDescent="0.25">
      <c r="K56" s="8"/>
    </row>
    <row r="57" spans="1:11" x14ac:dyDescent="0.25">
      <c r="K57" s="8"/>
    </row>
    <row r="58" spans="1:11" x14ac:dyDescent="0.25">
      <c r="A58" s="12"/>
      <c r="K58" s="8"/>
    </row>
    <row r="59" spans="1:11" x14ac:dyDescent="0.25">
      <c r="A59" s="12"/>
      <c r="K59" s="8"/>
    </row>
    <row r="60" spans="1:11" x14ac:dyDescent="0.25">
      <c r="A60" s="8"/>
      <c r="K60" s="8"/>
    </row>
    <row r="61" spans="1:11" x14ac:dyDescent="0.25">
      <c r="A61" s="8"/>
      <c r="K61" s="8"/>
    </row>
    <row r="62" spans="1:11" x14ac:dyDescent="0.25">
      <c r="A62" s="8"/>
      <c r="K62" s="8"/>
    </row>
    <row r="63" spans="1:11" x14ac:dyDescent="0.25">
      <c r="A63" s="8"/>
      <c r="K63" s="8"/>
    </row>
    <row r="64" spans="1:11" x14ac:dyDescent="0.25">
      <c r="A64" s="8"/>
      <c r="K64" s="8"/>
    </row>
    <row r="65" spans="1:11" x14ac:dyDescent="0.25">
      <c r="K65" s="8"/>
    </row>
    <row r="66" spans="1:11" x14ac:dyDescent="0.25">
      <c r="K66" s="8"/>
    </row>
    <row r="69" spans="1:11" x14ac:dyDescent="0.25">
      <c r="A69" s="13"/>
      <c r="K69" s="8"/>
    </row>
    <row r="70" spans="1:11" x14ac:dyDescent="0.25">
      <c r="K70" s="8"/>
    </row>
    <row r="71" spans="1:11" x14ac:dyDescent="0.25">
      <c r="K71" s="8"/>
    </row>
    <row r="72" spans="1:11" x14ac:dyDescent="0.25">
      <c r="A72" s="12"/>
      <c r="K72" s="8"/>
    </row>
    <row r="73" spans="1:11" x14ac:dyDescent="0.25">
      <c r="A73" s="12"/>
      <c r="K73" s="8"/>
    </row>
    <row r="74" spans="1:11" x14ac:dyDescent="0.25">
      <c r="A74" s="8"/>
      <c r="K74" s="8"/>
    </row>
    <row r="75" spans="1:11" x14ac:dyDescent="0.25">
      <c r="A75" s="8"/>
      <c r="K75" s="8"/>
    </row>
    <row r="76" spans="1:11" x14ac:dyDescent="0.25">
      <c r="A76" s="8"/>
      <c r="K76" s="8"/>
    </row>
    <row r="77" spans="1:11" x14ac:dyDescent="0.25">
      <c r="A77" s="8"/>
      <c r="K77" s="8"/>
    </row>
    <row r="78" spans="1:11" x14ac:dyDescent="0.25">
      <c r="A78" s="8"/>
      <c r="K78" s="8"/>
    </row>
    <row r="79" spans="1:11" x14ac:dyDescent="0.25">
      <c r="K79" s="8"/>
    </row>
    <row r="80" spans="1:11" x14ac:dyDescent="0.25">
      <c r="K80" s="8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10"/>
      <c r="D101" s="11"/>
    </row>
    <row r="102" spans="1:11" x14ac:dyDescent="0.25">
      <c r="A102" s="10"/>
    </row>
    <row r="103" spans="1:11" x14ac:dyDescent="0.25">
      <c r="A103" s="10"/>
    </row>
    <row r="104" spans="1:11" x14ac:dyDescent="0.25">
      <c r="A104" s="8"/>
      <c r="H104" s="8"/>
      <c r="I104" s="8"/>
      <c r="J104" s="8"/>
      <c r="K104" s="8"/>
    </row>
    <row r="105" spans="1:11" x14ac:dyDescent="0.25">
      <c r="A105" s="12"/>
      <c r="K105" s="8"/>
    </row>
    <row r="106" spans="1:11" x14ac:dyDescent="0.25">
      <c r="K106" s="8"/>
    </row>
    <row r="107" spans="1:11" x14ac:dyDescent="0.25">
      <c r="K107" s="8"/>
    </row>
    <row r="108" spans="1:11" x14ac:dyDescent="0.25">
      <c r="A108" s="12"/>
      <c r="K108" s="8"/>
    </row>
    <row r="109" spans="1:11" x14ac:dyDescent="0.25">
      <c r="A109" s="12"/>
      <c r="K109" s="8"/>
    </row>
    <row r="110" spans="1:11" x14ac:dyDescent="0.25">
      <c r="A110" s="8"/>
      <c r="K110" s="8"/>
    </row>
    <row r="111" spans="1:11" x14ac:dyDescent="0.25">
      <c r="A111" s="8"/>
      <c r="K111" s="8"/>
    </row>
    <row r="112" spans="1:11" x14ac:dyDescent="0.25">
      <c r="A112" s="8"/>
      <c r="K112" s="8"/>
    </row>
    <row r="113" spans="1:11" x14ac:dyDescent="0.25">
      <c r="A113" s="8"/>
      <c r="K113" s="8"/>
    </row>
    <row r="114" spans="1:11" x14ac:dyDescent="0.25">
      <c r="A114" s="8"/>
      <c r="K114" s="8"/>
    </row>
    <row r="115" spans="1:11" x14ac:dyDescent="0.25">
      <c r="K115" s="8"/>
    </row>
    <row r="116" spans="1:11" x14ac:dyDescent="0.25">
      <c r="K116" s="8"/>
    </row>
    <row r="117" spans="1:11" x14ac:dyDescent="0.25">
      <c r="K117" s="8"/>
    </row>
    <row r="118" spans="1:11" x14ac:dyDescent="0.25">
      <c r="A118" s="10"/>
      <c r="K118" s="8"/>
    </row>
    <row r="119" spans="1:11" x14ac:dyDescent="0.25">
      <c r="K119" s="8"/>
    </row>
    <row r="120" spans="1:11" x14ac:dyDescent="0.25">
      <c r="B120" s="14"/>
      <c r="K120" s="8"/>
    </row>
    <row r="121" spans="1:11" x14ac:dyDescent="0.25">
      <c r="K121" s="8"/>
    </row>
    <row r="122" spans="1:11" x14ac:dyDescent="0.25">
      <c r="K122" s="8"/>
    </row>
    <row r="123" spans="1:11" x14ac:dyDescent="0.25">
      <c r="B123" s="14"/>
      <c r="K123" s="8"/>
    </row>
    <row r="124" spans="1:11" x14ac:dyDescent="0.25">
      <c r="B124" s="14"/>
      <c r="K124" s="8"/>
    </row>
    <row r="125" spans="1:11" x14ac:dyDescent="0.25">
      <c r="K125" s="8"/>
    </row>
    <row r="126" spans="1:11" x14ac:dyDescent="0.25">
      <c r="K126" s="8"/>
    </row>
    <row r="127" spans="1:11" x14ac:dyDescent="0.25">
      <c r="K127" s="8"/>
    </row>
    <row r="128" spans="1:11" x14ac:dyDescent="0.25">
      <c r="K128" s="8"/>
    </row>
    <row r="129" spans="1:11" x14ac:dyDescent="0.25">
      <c r="K129" s="8"/>
    </row>
    <row r="130" spans="1:11" x14ac:dyDescent="0.25">
      <c r="K130" s="8"/>
    </row>
    <row r="131" spans="1:11" x14ac:dyDescent="0.25">
      <c r="K131" s="8"/>
    </row>
    <row r="132" spans="1:11" x14ac:dyDescent="0.25">
      <c r="K132" s="8"/>
    </row>
    <row r="133" spans="1:11" x14ac:dyDescent="0.25">
      <c r="K133" s="8"/>
    </row>
    <row r="134" spans="1:11" x14ac:dyDescent="0.25">
      <c r="K134" s="8"/>
    </row>
    <row r="135" spans="1:11" x14ac:dyDescent="0.25">
      <c r="K135" s="8"/>
    </row>
    <row r="136" spans="1:11" x14ac:dyDescent="0.25">
      <c r="K136" s="8"/>
    </row>
    <row r="137" spans="1:11" x14ac:dyDescent="0.25">
      <c r="K137" s="8"/>
    </row>
    <row r="138" spans="1:11" x14ac:dyDescent="0.25">
      <c r="K138" s="8"/>
    </row>
    <row r="139" spans="1:11" x14ac:dyDescent="0.25">
      <c r="A139" s="8"/>
      <c r="B139" s="8"/>
      <c r="K139" s="8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</sheetData>
  <sheetProtection algorithmName="SHA-512" hashValue="y9jnHDAqiJkt2c1n6S4+O+HwSOSqApQJJD3cnXr7abqRITRoiN6D2m8aO3dlMmOExEqTvEEKJyB0oZb5Cp+NFA==" saltValue="Ujlaw0Kly2EXg3xZQVgoNw==" spinCount="100000" sheet="1" objects="1" scenarios="1" formatCells="0" formatColumns="0" formatRows="0"/>
  <hyperlinks>
    <hyperlink ref="I1" location="TOC!A1" display="Return to TOC" xr:uid="{B96080FC-2D9F-487D-BEAE-4751F200CE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4A56-C0A1-4745-851C-2449B49F2B0C}">
  <sheetPr codeName="Sheet49"/>
  <dimension ref="A1:W46"/>
  <sheetViews>
    <sheetView zoomScaleNormal="100" workbookViewId="0"/>
  </sheetViews>
  <sheetFormatPr defaultColWidth="9.140625" defaultRowHeight="15" x14ac:dyDescent="0.25"/>
  <cols>
    <col min="1" max="1" width="10.7109375" style="7" customWidth="1"/>
    <col min="2" max="2" width="4.7109375" style="7" customWidth="1"/>
    <col min="3" max="3" width="7.5703125" style="7" customWidth="1"/>
    <col min="4" max="4" width="16.140625" style="7" bestFit="1" customWidth="1"/>
    <col min="5" max="5" width="6" style="7" bestFit="1" customWidth="1"/>
    <col min="6" max="6" width="6.42578125" style="7" customWidth="1"/>
    <col min="7" max="7" width="17.42578125" style="7" bestFit="1" customWidth="1"/>
    <col min="8" max="8" width="6" style="7" customWidth="1"/>
    <col min="9" max="9" width="9.140625" style="7"/>
    <col min="10" max="10" width="2.7109375" style="7" customWidth="1"/>
    <col min="11" max="11" width="10.7109375" style="7" customWidth="1"/>
    <col min="12" max="12" width="9.140625" style="7" customWidth="1"/>
    <col min="13" max="13" width="16.28515625" style="7" bestFit="1" customWidth="1"/>
    <col min="14" max="15" width="9.140625" style="7"/>
    <col min="16" max="16" width="17.7109375" style="7" bestFit="1" customWidth="1"/>
    <col min="17" max="16384" width="9.140625" style="7"/>
  </cols>
  <sheetData>
    <row r="1" spans="1:23" x14ac:dyDescent="0.25">
      <c r="A1" s="15" t="s">
        <v>3</v>
      </c>
      <c r="B1" s="16"/>
      <c r="C1" s="16" t="s">
        <v>20</v>
      </c>
      <c r="D1" s="17"/>
      <c r="E1" s="16"/>
      <c r="F1" s="16"/>
      <c r="G1" s="16"/>
      <c r="H1" s="16"/>
      <c r="I1" s="18" t="s">
        <v>8</v>
      </c>
      <c r="K1" s="103" t="s">
        <v>21</v>
      </c>
    </row>
    <row r="2" spans="1:23" x14ac:dyDescent="0.25">
      <c r="A2" s="19" t="s">
        <v>4</v>
      </c>
      <c r="B2" s="20"/>
      <c r="C2" s="20" t="s">
        <v>11</v>
      </c>
      <c r="D2" s="20"/>
      <c r="E2" s="20"/>
      <c r="F2" s="20"/>
      <c r="G2" s="20"/>
      <c r="H2" s="20"/>
      <c r="I2" s="21"/>
    </row>
    <row r="3" spans="1:23" x14ac:dyDescent="0.25">
      <c r="A3" s="19" t="s">
        <v>5</v>
      </c>
      <c r="B3" s="20"/>
      <c r="C3" s="20" t="s">
        <v>12</v>
      </c>
      <c r="D3" s="20"/>
      <c r="E3" s="20"/>
      <c r="F3" s="20"/>
      <c r="G3" s="20"/>
      <c r="H3" s="20"/>
      <c r="I3" s="21"/>
      <c r="K3" s="38" t="s">
        <v>22</v>
      </c>
    </row>
    <row r="4" spans="1:23" x14ac:dyDescent="0.25">
      <c r="A4" s="22"/>
      <c r="B4" s="23"/>
      <c r="C4" s="23"/>
      <c r="D4" s="23"/>
      <c r="E4" s="23"/>
      <c r="F4" s="23"/>
      <c r="G4" s="20"/>
      <c r="H4" s="20"/>
      <c r="I4" s="21"/>
      <c r="J4" s="8"/>
      <c r="K4" s="84" t="s">
        <v>18</v>
      </c>
      <c r="L4" s="84" t="s">
        <v>13</v>
      </c>
      <c r="M4" s="84" t="s">
        <v>14</v>
      </c>
      <c r="N4" s="84" t="s">
        <v>15</v>
      </c>
      <c r="O4" s="84" t="s">
        <v>16</v>
      </c>
      <c r="P4" s="84" t="s">
        <v>17</v>
      </c>
      <c r="U4" s="8"/>
      <c r="V4" s="8"/>
      <c r="W4" s="8"/>
    </row>
    <row r="5" spans="1:23" x14ac:dyDescent="0.25">
      <c r="A5" s="25" t="s">
        <v>6</v>
      </c>
      <c r="B5" s="20"/>
      <c r="C5" s="29" t="s">
        <v>13</v>
      </c>
      <c r="D5" s="29" t="s">
        <v>14</v>
      </c>
      <c r="E5" s="29" t="s">
        <v>15</v>
      </c>
      <c r="F5" s="29" t="s">
        <v>16</v>
      </c>
      <c r="G5" s="29" t="s">
        <v>17</v>
      </c>
      <c r="H5" s="71" t="s">
        <v>18</v>
      </c>
      <c r="I5" s="21"/>
      <c r="J5" s="38"/>
      <c r="K5" s="85">
        <v>1</v>
      </c>
      <c r="L5" s="85">
        <f>INDEX(C$6:C$15,MATCH($K5,$H$6:$H$15,0))</f>
        <v>9</v>
      </c>
      <c r="M5" s="85">
        <f>INDEX(D$6:D$15,MATCH($K5,$H$6:$H$15,0))</f>
        <v>1659</v>
      </c>
      <c r="N5" s="85">
        <f>INDEX(E$6:E$15,MATCH($K5,$H$6:$H$15,0))</f>
        <v>1031</v>
      </c>
      <c r="O5" s="104">
        <f>INDEX(F$6:F$15,MATCH($K5,$H$6:$H$15,0))</f>
        <v>0.83</v>
      </c>
      <c r="P5" s="85">
        <f>INDEX(G$6:G$15,MATCH($K5,$H$6:$H$15,0))</f>
        <v>1377</v>
      </c>
      <c r="U5" s="8"/>
      <c r="V5" s="8"/>
      <c r="W5" s="8"/>
    </row>
    <row r="6" spans="1:23" x14ac:dyDescent="0.25">
      <c r="A6" s="26"/>
      <c r="B6" s="20"/>
      <c r="C6" s="27">
        <v>1</v>
      </c>
      <c r="D6" s="32">
        <v>1083</v>
      </c>
      <c r="E6" s="32">
        <v>1429</v>
      </c>
      <c r="F6" s="33">
        <v>1.26</v>
      </c>
      <c r="G6" s="34">
        <v>1365</v>
      </c>
      <c r="H6" s="71">
        <f>_xlfn.RANK.EQ(F6,$F$6:$F$15,1)</f>
        <v>9</v>
      </c>
      <c r="I6" s="21"/>
      <c r="J6" s="38"/>
      <c r="K6" s="85">
        <v>2</v>
      </c>
      <c r="L6" s="85">
        <f t="shared" ref="L6:L14" si="0">INDEX(C$6:C$15,MATCH($K6,$H$6:$H$15,0))</f>
        <v>3</v>
      </c>
      <c r="M6" s="85">
        <f t="shared" ref="M6:M14" si="1">INDEX(D$6:D$15,MATCH($K6,$H$6:$H$15,0))</f>
        <v>876</v>
      </c>
      <c r="N6" s="85">
        <f t="shared" ref="N6:N14" si="2">INDEX(E$6:E$15,MATCH($K6,$H$6:$H$15,0))</f>
        <v>1338</v>
      </c>
      <c r="O6" s="104">
        <f t="shared" ref="O6:O14" si="3">INDEX(F$6:F$15,MATCH($K6,$H$6:$H$15,0))</f>
        <v>0.93</v>
      </c>
      <c r="P6" s="85">
        <f t="shared" ref="P6:P14" si="4">INDEX(G$6:G$15,MATCH($K6,$H$6:$H$15,0))</f>
        <v>815</v>
      </c>
      <c r="U6" s="8"/>
      <c r="V6" s="8"/>
      <c r="W6" s="8"/>
    </row>
    <row r="7" spans="1:23" x14ac:dyDescent="0.25">
      <c r="A7" s="26"/>
      <c r="B7" s="20"/>
      <c r="C7" s="27">
        <v>2</v>
      </c>
      <c r="D7" s="32">
        <v>1477</v>
      </c>
      <c r="E7" s="32">
        <v>657</v>
      </c>
      <c r="F7" s="33">
        <v>1.1599999999999999</v>
      </c>
      <c r="G7" s="34">
        <v>1713</v>
      </c>
      <c r="H7" s="75">
        <f t="shared" ref="H7:H15" si="5">_xlfn.RANK.EQ(F7,$F$6:$F$15,1)</f>
        <v>7</v>
      </c>
      <c r="I7" s="21"/>
      <c r="J7" s="38"/>
      <c r="K7" s="85">
        <v>3</v>
      </c>
      <c r="L7" s="85">
        <f t="shared" si="0"/>
        <v>6</v>
      </c>
      <c r="M7" s="85">
        <f t="shared" si="1"/>
        <v>1097</v>
      </c>
      <c r="N7" s="85">
        <f t="shared" si="2"/>
        <v>1336</v>
      </c>
      <c r="O7" s="104">
        <f t="shared" si="3"/>
        <v>1</v>
      </c>
      <c r="P7" s="85">
        <f t="shared" si="4"/>
        <v>1097</v>
      </c>
      <c r="U7" s="8"/>
      <c r="V7" s="8"/>
      <c r="W7" s="8"/>
    </row>
    <row r="8" spans="1:23" x14ac:dyDescent="0.25">
      <c r="A8" s="25"/>
      <c r="B8" s="23"/>
      <c r="C8" s="27">
        <v>3</v>
      </c>
      <c r="D8" s="32">
        <v>876</v>
      </c>
      <c r="E8" s="32">
        <v>1338</v>
      </c>
      <c r="F8" s="33">
        <v>0.93</v>
      </c>
      <c r="G8" s="32">
        <v>815</v>
      </c>
      <c r="H8" s="75">
        <f t="shared" si="5"/>
        <v>2</v>
      </c>
      <c r="I8" s="21"/>
      <c r="J8" s="38"/>
      <c r="K8" s="85">
        <v>4</v>
      </c>
      <c r="L8" s="85">
        <f t="shared" si="0"/>
        <v>7</v>
      </c>
      <c r="M8" s="85">
        <f t="shared" si="1"/>
        <v>1802</v>
      </c>
      <c r="N8" s="85">
        <f t="shared" si="2"/>
        <v>1781</v>
      </c>
      <c r="O8" s="104">
        <f t="shared" si="3"/>
        <v>1.04</v>
      </c>
      <c r="P8" s="85">
        <f t="shared" si="4"/>
        <v>1874</v>
      </c>
      <c r="U8" s="8"/>
      <c r="V8" s="8"/>
      <c r="W8" s="8"/>
    </row>
    <row r="9" spans="1:23" x14ac:dyDescent="0.25">
      <c r="A9" s="25"/>
      <c r="B9" s="23"/>
      <c r="C9" s="27">
        <v>4</v>
      </c>
      <c r="D9" s="32">
        <v>905</v>
      </c>
      <c r="E9" s="32">
        <v>1322</v>
      </c>
      <c r="F9" s="33">
        <v>1.1400000000000001</v>
      </c>
      <c r="G9" s="34">
        <v>1032</v>
      </c>
      <c r="H9" s="75">
        <f t="shared" si="5"/>
        <v>6</v>
      </c>
      <c r="I9" s="21"/>
      <c r="J9" s="38"/>
      <c r="K9" s="85">
        <v>5</v>
      </c>
      <c r="L9" s="85">
        <f t="shared" si="0"/>
        <v>5</v>
      </c>
      <c r="M9" s="85">
        <f t="shared" si="1"/>
        <v>1863</v>
      </c>
      <c r="N9" s="85">
        <f t="shared" si="2"/>
        <v>1566</v>
      </c>
      <c r="O9" s="104">
        <f t="shared" si="3"/>
        <v>1.08</v>
      </c>
      <c r="P9" s="85">
        <f t="shared" si="4"/>
        <v>2012</v>
      </c>
      <c r="U9" s="8"/>
      <c r="V9" s="8"/>
      <c r="W9" s="8"/>
    </row>
    <row r="10" spans="1:23" x14ac:dyDescent="0.25">
      <c r="A10" s="22"/>
      <c r="B10" s="23"/>
      <c r="C10" s="27">
        <v>5</v>
      </c>
      <c r="D10" s="32">
        <v>1863</v>
      </c>
      <c r="E10" s="32">
        <v>1566</v>
      </c>
      <c r="F10" s="33">
        <v>1.08</v>
      </c>
      <c r="G10" s="34">
        <v>2012</v>
      </c>
      <c r="H10" s="75">
        <f t="shared" si="5"/>
        <v>5</v>
      </c>
      <c r="I10" s="21"/>
      <c r="J10" s="38"/>
      <c r="K10" s="85">
        <v>6</v>
      </c>
      <c r="L10" s="85">
        <f t="shared" si="0"/>
        <v>4</v>
      </c>
      <c r="M10" s="85">
        <f t="shared" si="1"/>
        <v>905</v>
      </c>
      <c r="N10" s="85">
        <f t="shared" si="2"/>
        <v>1322</v>
      </c>
      <c r="O10" s="104">
        <f t="shared" si="3"/>
        <v>1.1400000000000001</v>
      </c>
      <c r="P10" s="85">
        <f t="shared" si="4"/>
        <v>1032</v>
      </c>
      <c r="U10" s="8"/>
      <c r="V10" s="8"/>
      <c r="W10" s="8"/>
    </row>
    <row r="11" spans="1:23" x14ac:dyDescent="0.25">
      <c r="A11" s="22"/>
      <c r="B11" s="23"/>
      <c r="C11" s="27">
        <v>6</v>
      </c>
      <c r="D11" s="32">
        <v>1097</v>
      </c>
      <c r="E11" s="32">
        <v>1336</v>
      </c>
      <c r="F11" s="33">
        <v>1</v>
      </c>
      <c r="G11" s="32">
        <v>1097</v>
      </c>
      <c r="H11" s="75">
        <f t="shared" si="5"/>
        <v>3</v>
      </c>
      <c r="I11" s="21"/>
      <c r="J11" s="38"/>
      <c r="K11" s="85">
        <v>7</v>
      </c>
      <c r="L11" s="85">
        <f t="shared" si="0"/>
        <v>2</v>
      </c>
      <c r="M11" s="85">
        <f t="shared" si="1"/>
        <v>1477</v>
      </c>
      <c r="N11" s="85">
        <f t="shared" si="2"/>
        <v>657</v>
      </c>
      <c r="O11" s="104">
        <f t="shared" si="3"/>
        <v>1.1599999999999999</v>
      </c>
      <c r="P11" s="85">
        <f t="shared" si="4"/>
        <v>1713</v>
      </c>
      <c r="U11" s="8"/>
      <c r="V11" s="8"/>
      <c r="W11" s="8"/>
    </row>
    <row r="12" spans="1:23" x14ac:dyDescent="0.25">
      <c r="A12" s="26"/>
      <c r="B12" s="23"/>
      <c r="C12" s="27">
        <v>7</v>
      </c>
      <c r="D12" s="32">
        <v>1802</v>
      </c>
      <c r="E12" s="32">
        <v>1781</v>
      </c>
      <c r="F12" s="33">
        <v>1.04</v>
      </c>
      <c r="G12" s="32">
        <v>1874</v>
      </c>
      <c r="H12" s="75">
        <f t="shared" si="5"/>
        <v>4</v>
      </c>
      <c r="I12" s="21"/>
      <c r="J12" s="38"/>
      <c r="K12" s="85">
        <v>8</v>
      </c>
      <c r="L12" s="85">
        <f t="shared" si="0"/>
        <v>10</v>
      </c>
      <c r="M12" s="85">
        <f t="shared" si="1"/>
        <v>1072</v>
      </c>
      <c r="N12" s="85">
        <f t="shared" si="2"/>
        <v>1857</v>
      </c>
      <c r="O12" s="104">
        <f t="shared" si="3"/>
        <v>1.18</v>
      </c>
      <c r="P12" s="85">
        <f t="shared" si="4"/>
        <v>1265</v>
      </c>
      <c r="U12" s="8"/>
      <c r="V12" s="8"/>
      <c r="W12" s="8"/>
    </row>
    <row r="13" spans="1:23" x14ac:dyDescent="0.25">
      <c r="A13" s="22"/>
      <c r="B13" s="23"/>
      <c r="C13" s="27">
        <v>8</v>
      </c>
      <c r="D13" s="32">
        <v>1117</v>
      </c>
      <c r="E13" s="32">
        <v>599</v>
      </c>
      <c r="F13" s="33">
        <v>1.28</v>
      </c>
      <c r="G13" s="32">
        <v>1430</v>
      </c>
      <c r="H13" s="75">
        <f t="shared" si="5"/>
        <v>10</v>
      </c>
      <c r="I13" s="21"/>
      <c r="J13" s="38"/>
      <c r="K13" s="85">
        <v>9</v>
      </c>
      <c r="L13" s="85">
        <f t="shared" si="0"/>
        <v>1</v>
      </c>
      <c r="M13" s="85">
        <f t="shared" si="1"/>
        <v>1083</v>
      </c>
      <c r="N13" s="85">
        <f t="shared" si="2"/>
        <v>1429</v>
      </c>
      <c r="O13" s="104">
        <f t="shared" si="3"/>
        <v>1.26</v>
      </c>
      <c r="P13" s="85">
        <f t="shared" si="4"/>
        <v>1365</v>
      </c>
      <c r="U13" s="8"/>
      <c r="V13" s="8"/>
      <c r="W13" s="8"/>
    </row>
    <row r="14" spans="1:23" x14ac:dyDescent="0.25">
      <c r="A14" s="22"/>
      <c r="B14" s="23"/>
      <c r="C14" s="27">
        <v>9</v>
      </c>
      <c r="D14" s="32">
        <v>1659</v>
      </c>
      <c r="E14" s="32">
        <v>1031</v>
      </c>
      <c r="F14" s="33">
        <v>0.83</v>
      </c>
      <c r="G14" s="32">
        <v>1377</v>
      </c>
      <c r="H14" s="75">
        <f t="shared" si="5"/>
        <v>1</v>
      </c>
      <c r="I14" s="21"/>
      <c r="J14" s="38"/>
      <c r="K14" s="87">
        <v>10</v>
      </c>
      <c r="L14" s="87">
        <f t="shared" si="0"/>
        <v>8</v>
      </c>
      <c r="M14" s="87">
        <f t="shared" si="1"/>
        <v>1117</v>
      </c>
      <c r="N14" s="87">
        <f t="shared" si="2"/>
        <v>599</v>
      </c>
      <c r="O14" s="105">
        <f t="shared" si="3"/>
        <v>1.28</v>
      </c>
      <c r="P14" s="87">
        <f t="shared" si="4"/>
        <v>1430</v>
      </c>
      <c r="U14" s="8"/>
      <c r="V14" s="8"/>
      <c r="W14" s="8"/>
    </row>
    <row r="15" spans="1:23" x14ac:dyDescent="0.25">
      <c r="A15" s="26"/>
      <c r="B15" s="20"/>
      <c r="C15" s="28">
        <v>10</v>
      </c>
      <c r="D15" s="35">
        <v>1072</v>
      </c>
      <c r="E15" s="35">
        <v>1857</v>
      </c>
      <c r="F15" s="36">
        <v>1.18</v>
      </c>
      <c r="G15" s="35">
        <v>1265</v>
      </c>
      <c r="H15" s="76">
        <f t="shared" si="5"/>
        <v>8</v>
      </c>
      <c r="I15" s="21"/>
      <c r="J15" s="38"/>
      <c r="U15" s="8"/>
      <c r="V15" s="8"/>
      <c r="W15" s="8"/>
    </row>
    <row r="16" spans="1:23" x14ac:dyDescent="0.25">
      <c r="A16" s="26"/>
      <c r="B16" s="20"/>
      <c r="C16" s="20"/>
      <c r="D16" s="20"/>
      <c r="E16" s="20"/>
      <c r="F16" s="20"/>
      <c r="G16" s="20"/>
      <c r="H16" s="20"/>
      <c r="I16" s="21"/>
      <c r="K16" s="7" t="s">
        <v>23</v>
      </c>
      <c r="U16" s="8"/>
      <c r="V16" s="8"/>
      <c r="W16" s="8"/>
    </row>
    <row r="17" spans="1:23" ht="15.75" thickBot="1" x14ac:dyDescent="0.3">
      <c r="A17" s="37" t="s">
        <v>7</v>
      </c>
      <c r="B17" s="30"/>
      <c r="C17" s="30" t="s">
        <v>41</v>
      </c>
      <c r="D17" s="30"/>
      <c r="E17" s="30"/>
      <c r="F17" s="30"/>
      <c r="G17" s="30"/>
      <c r="H17" s="30"/>
      <c r="I17" s="31"/>
      <c r="W17" s="8"/>
    </row>
    <row r="18" spans="1:23" ht="45" x14ac:dyDescent="0.25">
      <c r="K18" s="84" t="s">
        <v>24</v>
      </c>
      <c r="L18" s="84" t="s">
        <v>25</v>
      </c>
      <c r="M18" s="106" t="s">
        <v>26</v>
      </c>
      <c r="N18" s="106" t="s">
        <v>27</v>
      </c>
      <c r="O18" s="106" t="s">
        <v>28</v>
      </c>
      <c r="P18" s="106" t="s">
        <v>29</v>
      </c>
      <c r="Q18" s="106" t="s">
        <v>30</v>
      </c>
      <c r="R18" s="106" t="s">
        <v>31</v>
      </c>
      <c r="U18" s="8"/>
      <c r="W18" s="8"/>
    </row>
    <row r="19" spans="1:23" x14ac:dyDescent="0.25">
      <c r="K19" s="85" t="str">
        <f>L5&amp;", "&amp;L6</f>
        <v>9, 3</v>
      </c>
      <c r="L19" s="85">
        <v>1</v>
      </c>
      <c r="M19" s="85">
        <f>SUM(M5:M6)</f>
        <v>2535</v>
      </c>
      <c r="N19" s="85">
        <f>SUM(N5:N6)</f>
        <v>2369</v>
      </c>
      <c r="O19" s="107">
        <f>N19/M19</f>
        <v>0.93451676528599603</v>
      </c>
      <c r="P19" s="104">
        <f>SUMPRODUCT(O5:O6,M5:M6)/SUM(M5:M6)</f>
        <v>0.86455621301775154</v>
      </c>
      <c r="Q19" s="85">
        <f>SUM(P5:P6)</f>
        <v>2192</v>
      </c>
      <c r="R19" s="107">
        <f>N19/(P19*M19)</f>
        <v>1.0809207674583077</v>
      </c>
      <c r="S19" s="108"/>
      <c r="U19" s="8"/>
      <c r="W19" s="8"/>
    </row>
    <row r="20" spans="1:23" x14ac:dyDescent="0.25">
      <c r="K20" s="85" t="str">
        <f>L7&amp;", "&amp;L8</f>
        <v>6, 7</v>
      </c>
      <c r="L20" s="85">
        <v>2</v>
      </c>
      <c r="M20" s="85">
        <f>SUM(M7:M8)</f>
        <v>2899</v>
      </c>
      <c r="N20" s="85">
        <f>SUM(N7:N8)</f>
        <v>3117</v>
      </c>
      <c r="O20" s="107">
        <f t="shared" ref="O20:O23" si="6">N20/M20</f>
        <v>1.0751983442566402</v>
      </c>
      <c r="P20" s="104">
        <f>SUMPRODUCT(O7:O8,M7:M8)/SUM(M7:M8)</f>
        <v>1.0248637461193515</v>
      </c>
      <c r="Q20" s="85">
        <f>SUM(P7:P8)</f>
        <v>2971</v>
      </c>
      <c r="R20" s="107">
        <f t="shared" ref="R20:R23" si="7">N20/(P20*M20)</f>
        <v>1.0491134536936064</v>
      </c>
      <c r="U20" s="8"/>
      <c r="V20" s="8"/>
      <c r="W20" s="8"/>
    </row>
    <row r="21" spans="1:23" x14ac:dyDescent="0.25">
      <c r="K21" s="85" t="str">
        <f>L9&amp;", "&amp;L10</f>
        <v>5, 4</v>
      </c>
      <c r="L21" s="85">
        <v>3</v>
      </c>
      <c r="M21" s="85">
        <f>SUM(M9:M10)</f>
        <v>2768</v>
      </c>
      <c r="N21" s="85">
        <f>SUM(N9:N10)</f>
        <v>2888</v>
      </c>
      <c r="O21" s="107">
        <f t="shared" si="6"/>
        <v>1.0433526011560694</v>
      </c>
      <c r="P21" s="104">
        <f>SUMPRODUCT(O9:O10,M9:M10)/SUM(M9:M10)</f>
        <v>1.0996170520231214</v>
      </c>
      <c r="Q21" s="85">
        <f>SUM(P9:P10)</f>
        <v>3044</v>
      </c>
      <c r="R21" s="107">
        <f t="shared" si="7"/>
        <v>0.94883268610328075</v>
      </c>
      <c r="U21" s="8"/>
      <c r="V21" s="8"/>
      <c r="W21" s="8"/>
    </row>
    <row r="22" spans="1:23" x14ac:dyDescent="0.25">
      <c r="K22" s="85" t="str">
        <f>L11&amp;", "&amp;L12</f>
        <v>2, 10</v>
      </c>
      <c r="L22" s="85">
        <v>4</v>
      </c>
      <c r="M22" s="85">
        <f>SUM(M11:M12)</f>
        <v>2549</v>
      </c>
      <c r="N22" s="85">
        <f>SUM(N11:N12)</f>
        <v>2514</v>
      </c>
      <c r="O22" s="107">
        <f t="shared" si="6"/>
        <v>0.98626912514711651</v>
      </c>
      <c r="P22" s="104">
        <f>SUMPRODUCT(O11:O12,M11:M12)/SUM(M11:M12)</f>
        <v>1.1684111416241663</v>
      </c>
      <c r="Q22" s="85">
        <f>SUM(P11:P12)</f>
        <v>2978</v>
      </c>
      <c r="R22" s="107">
        <f t="shared" si="7"/>
        <v>0.84411136629195382</v>
      </c>
      <c r="S22" s="8"/>
      <c r="T22" s="8"/>
      <c r="U22" s="8"/>
      <c r="V22" s="8"/>
      <c r="W22" s="8"/>
    </row>
    <row r="23" spans="1:23" x14ac:dyDescent="0.25">
      <c r="K23" s="87" t="str">
        <f>L13&amp;", "&amp;L14</f>
        <v>1, 8</v>
      </c>
      <c r="L23" s="87">
        <v>5</v>
      </c>
      <c r="M23" s="87">
        <f>SUM(M13:M14)</f>
        <v>2200</v>
      </c>
      <c r="N23" s="87">
        <f>SUM(N13:N14)</f>
        <v>2028</v>
      </c>
      <c r="O23" s="109">
        <f t="shared" si="6"/>
        <v>0.92181818181818187</v>
      </c>
      <c r="P23" s="105">
        <f>SUMPRODUCT(O13:O14,M13:M14)/SUM(M13:M14)</f>
        <v>1.2701545454545455</v>
      </c>
      <c r="Q23" s="87">
        <f>SUM(P13:P14)</f>
        <v>2795</v>
      </c>
      <c r="R23" s="109">
        <f t="shared" si="7"/>
        <v>0.72575277167416985</v>
      </c>
      <c r="S23" s="8"/>
      <c r="T23" s="8"/>
      <c r="U23" s="8"/>
      <c r="V23" s="8"/>
      <c r="W23" s="8"/>
    </row>
    <row r="24" spans="1:23" x14ac:dyDescent="0.25">
      <c r="R24" s="8"/>
      <c r="S24" s="8"/>
      <c r="T24" s="8"/>
      <c r="U24" s="8"/>
      <c r="V24" s="8"/>
      <c r="W24" s="8"/>
    </row>
    <row r="25" spans="1:23" x14ac:dyDescent="0.25">
      <c r="K25" s="102" t="s">
        <v>32</v>
      </c>
      <c r="L25" s="7" t="s">
        <v>33</v>
      </c>
      <c r="R25" s="8"/>
      <c r="S25" s="8"/>
      <c r="T25" s="8"/>
      <c r="U25" s="8"/>
      <c r="V25" s="8"/>
      <c r="W25" s="8"/>
    </row>
    <row r="26" spans="1:23" x14ac:dyDescent="0.25">
      <c r="K26" s="7" t="s">
        <v>34</v>
      </c>
      <c r="R26" s="8"/>
      <c r="S26" s="8"/>
      <c r="T26" s="8"/>
      <c r="U26" s="8"/>
      <c r="V26" s="8"/>
      <c r="W26" s="8"/>
    </row>
    <row r="27" spans="1:23" x14ac:dyDescent="0.25">
      <c r="K27" s="7" t="s">
        <v>35</v>
      </c>
      <c r="R27" s="8"/>
      <c r="S27" s="8"/>
      <c r="T27" s="8"/>
      <c r="U27" s="8"/>
      <c r="V27" s="8"/>
      <c r="W27" s="8"/>
    </row>
    <row r="28" spans="1:23" x14ac:dyDescent="0.25">
      <c r="K28" s="7" t="s">
        <v>36</v>
      </c>
      <c r="R28" s="8"/>
      <c r="S28" s="8"/>
      <c r="T28" s="8"/>
      <c r="U28" s="8"/>
      <c r="V28" s="8"/>
      <c r="W28" s="8"/>
    </row>
    <row r="29" spans="1:23" x14ac:dyDescent="0.25">
      <c r="R29" s="8"/>
      <c r="S29" s="8"/>
      <c r="T29" s="8"/>
      <c r="U29" s="8"/>
      <c r="V29" s="8"/>
      <c r="W29" s="8"/>
    </row>
    <row r="30" spans="1:23" x14ac:dyDescent="0.25">
      <c r="K30" s="7" t="s">
        <v>37</v>
      </c>
      <c r="R30" s="8"/>
      <c r="S30" s="8"/>
      <c r="T30" s="8"/>
      <c r="U30" s="8"/>
      <c r="V30" s="8"/>
      <c r="W30" s="8"/>
    </row>
    <row r="31" spans="1:23" x14ac:dyDescent="0.25">
      <c r="K31" s="7" t="s">
        <v>38</v>
      </c>
      <c r="R31" s="8"/>
      <c r="S31" s="8"/>
      <c r="T31" s="8"/>
      <c r="U31" s="8"/>
      <c r="V31" s="8"/>
      <c r="W31" s="8"/>
    </row>
    <row r="32" spans="1:23" x14ac:dyDescent="0.25">
      <c r="K32" s="7" t="s">
        <v>39</v>
      </c>
      <c r="R32" s="8"/>
      <c r="S32" s="8"/>
      <c r="T32" s="8"/>
      <c r="U32" s="8"/>
      <c r="V32" s="8"/>
      <c r="W32" s="8"/>
    </row>
    <row r="33" spans="1:23" x14ac:dyDescent="0.25">
      <c r="K33" s="7" t="s">
        <v>40</v>
      </c>
      <c r="R33" s="8"/>
      <c r="S33" s="8"/>
      <c r="T33" s="8"/>
      <c r="U33" s="8"/>
      <c r="V33" s="8"/>
      <c r="W33" s="8"/>
    </row>
    <row r="34" spans="1:23" x14ac:dyDescent="0.25">
      <c r="V34" s="8"/>
      <c r="W34" s="8"/>
    </row>
    <row r="35" spans="1:23" x14ac:dyDescent="0.25">
      <c r="V35" s="8"/>
      <c r="W35" s="8"/>
    </row>
    <row r="36" spans="1:23" x14ac:dyDescent="0.25">
      <c r="K36" s="103" t="s">
        <v>42</v>
      </c>
      <c r="R36" s="8"/>
      <c r="S36" s="8"/>
      <c r="T36" s="8"/>
      <c r="U36" s="8"/>
      <c r="V36" s="8"/>
      <c r="W36" s="8"/>
    </row>
    <row r="37" spans="1:23" x14ac:dyDescent="0.25">
      <c r="K37" s="7" t="str">
        <f>"Manual Loss Ratio Dispersion = "&amp;TEXT(N37,"0.0%")</f>
        <v>Manual Loss Ratio Dispersion = 15.3%</v>
      </c>
      <c r="N37" s="110">
        <f>MAX(O19:O23)-MIN(O19:O23)</f>
        <v>0.15338016243845831</v>
      </c>
      <c r="R37" s="8"/>
      <c r="S37" s="8"/>
      <c r="T37" s="8"/>
      <c r="U37" s="8"/>
      <c r="V37" s="8"/>
      <c r="W37" s="8"/>
    </row>
    <row r="38" spans="1:23" x14ac:dyDescent="0.25">
      <c r="K38" s="7" t="str">
        <f>"Standard Loss Ratio Dispersion = "&amp;TEXT(N38,"0.0%")</f>
        <v>Standard Loss Ratio Dispersion = 35.5%</v>
      </c>
      <c r="N38" s="110">
        <f>MAX(R19:R23)-MIN(R19:R23)</f>
        <v>0.35516799578413782</v>
      </c>
      <c r="R38" s="8"/>
      <c r="S38" s="8"/>
      <c r="T38" s="8"/>
      <c r="U38" s="8"/>
      <c r="V38" s="8"/>
      <c r="W38" s="8"/>
    </row>
    <row r="39" spans="1:23" x14ac:dyDescent="0.25">
      <c r="A39" s="8"/>
      <c r="B39" s="8"/>
      <c r="R39" s="8"/>
      <c r="S39" s="8"/>
      <c r="T39" s="8"/>
      <c r="U39" s="8"/>
      <c r="V39" s="8"/>
      <c r="W39" s="8"/>
    </row>
    <row r="40" spans="1:23" x14ac:dyDescent="0.25">
      <c r="K40" s="7" t="s">
        <v>72</v>
      </c>
      <c r="R40" s="8"/>
      <c r="S40" s="8"/>
      <c r="T40" s="8"/>
      <c r="U40" s="8"/>
      <c r="V40" s="8"/>
      <c r="W40" s="8"/>
    </row>
    <row r="41" spans="1:23" x14ac:dyDescent="0.25">
      <c r="K41" s="7" t="s">
        <v>73</v>
      </c>
      <c r="R41" s="8"/>
      <c r="S41" s="8"/>
      <c r="T41" s="8"/>
      <c r="U41" s="8"/>
      <c r="V41" s="8"/>
      <c r="W41" s="8"/>
    </row>
    <row r="42" spans="1:23" x14ac:dyDescent="0.25">
      <c r="K42" s="7" t="s">
        <v>74</v>
      </c>
      <c r="R42" s="8"/>
      <c r="S42" s="8"/>
      <c r="T42" s="8"/>
      <c r="U42" s="8"/>
      <c r="V42" s="8"/>
      <c r="W42" s="8"/>
    </row>
    <row r="43" spans="1:23" x14ac:dyDescent="0.25">
      <c r="R43" s="8"/>
      <c r="S43" s="8"/>
      <c r="T43" s="8"/>
      <c r="U43" s="8"/>
      <c r="V43" s="8"/>
      <c r="W43" s="8"/>
    </row>
    <row r="44" spans="1:23" x14ac:dyDescent="0.25">
      <c r="R44" s="8"/>
      <c r="S44" s="8"/>
      <c r="T44" s="8"/>
      <c r="U44" s="8"/>
      <c r="V44" s="8"/>
      <c r="W44" s="8"/>
    </row>
    <row r="45" spans="1:23" x14ac:dyDescent="0.25">
      <c r="R45" s="8"/>
      <c r="S45" s="8"/>
      <c r="T45" s="8"/>
      <c r="U45" s="8"/>
      <c r="V45" s="8"/>
      <c r="W45" s="8"/>
    </row>
    <row r="46" spans="1:23" x14ac:dyDescent="0.25">
      <c r="R46" s="8"/>
      <c r="S46" s="8"/>
      <c r="T46" s="8"/>
      <c r="U46" s="8"/>
      <c r="V46" s="8"/>
      <c r="W46" s="8"/>
    </row>
  </sheetData>
  <sheetProtection algorithmName="SHA-512" hashValue="Ym7kblLlMv3M/uRdLn2IYOltDK/TFnPVdY7QoZ0akq8U7/Or/5qy+Dtc93qZIzrJONxzAyDEujbXtdIqD57Nng==" saltValue="4QcgBTedc6VPlPNSQs+r3w==" spinCount="100000" sheet="1" objects="1" scenarios="1" formatCells="0" formatColumns="0" formatRows="0"/>
  <hyperlinks>
    <hyperlink ref="I1" location="TOC!A1" display="Return to TOC" xr:uid="{542B19B9-C772-461F-BCA1-AA533E62A46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8F4D-0478-4CE7-B341-881ACD3E8C2E}">
  <sheetPr codeName="Sheet48"/>
  <dimension ref="A1:Y106"/>
  <sheetViews>
    <sheetView zoomScaleNormal="100" workbookViewId="0"/>
  </sheetViews>
  <sheetFormatPr defaultColWidth="9.140625" defaultRowHeight="15" x14ac:dyDescent="0.25"/>
  <cols>
    <col min="1" max="1" width="10.7109375" style="7" customWidth="1"/>
    <col min="2" max="2" width="4.7109375" style="7" customWidth="1"/>
    <col min="3" max="3" width="8.85546875" style="7" customWidth="1"/>
    <col min="4" max="4" width="13.140625" style="7" customWidth="1"/>
    <col min="5" max="5" width="15.42578125" style="7" bestFit="1" customWidth="1"/>
    <col min="6" max="6" width="22.28515625" style="7" bestFit="1" customWidth="1"/>
    <col min="7" max="7" width="7.7109375" style="7" customWidth="1"/>
    <col min="8" max="8" width="2.7109375" style="7" customWidth="1"/>
    <col min="9" max="9" width="9.28515625" style="7" customWidth="1"/>
    <col min="10" max="10" width="14.28515625" style="7" customWidth="1"/>
    <col min="11" max="11" width="15.7109375" style="7" customWidth="1"/>
    <col min="12" max="16384" width="9.140625" style="7"/>
  </cols>
  <sheetData>
    <row r="1" spans="1:21" x14ac:dyDescent="0.25">
      <c r="A1" s="15" t="s">
        <v>3</v>
      </c>
      <c r="B1" s="16"/>
      <c r="C1" s="16" t="s">
        <v>20</v>
      </c>
      <c r="D1" s="17"/>
      <c r="E1" s="16"/>
      <c r="F1" s="16"/>
      <c r="G1" s="18" t="s">
        <v>8</v>
      </c>
      <c r="I1" s="10" t="s">
        <v>21</v>
      </c>
    </row>
    <row r="2" spans="1:21" x14ac:dyDescent="0.25">
      <c r="A2" s="19" t="s">
        <v>4</v>
      </c>
      <c r="B2" s="20"/>
      <c r="C2" s="20" t="s">
        <v>44</v>
      </c>
      <c r="D2" s="20"/>
      <c r="E2" s="20"/>
      <c r="F2" s="20"/>
      <c r="G2" s="21"/>
      <c r="I2" s="7" t="s">
        <v>46</v>
      </c>
    </row>
    <row r="3" spans="1:21" x14ac:dyDescent="0.25">
      <c r="A3" s="19" t="s">
        <v>5</v>
      </c>
      <c r="B3" s="20"/>
      <c r="C3" s="20" t="s">
        <v>45</v>
      </c>
      <c r="D3" s="20"/>
      <c r="E3" s="20"/>
      <c r="F3" s="20"/>
      <c r="G3" s="21"/>
      <c r="I3" s="7" t="s">
        <v>47</v>
      </c>
    </row>
    <row r="4" spans="1:21" x14ac:dyDescent="0.25">
      <c r="A4" s="39"/>
      <c r="B4" s="40"/>
      <c r="C4" s="40"/>
      <c r="D4" s="40"/>
      <c r="E4" s="40"/>
      <c r="F4" s="40"/>
      <c r="G4" s="41"/>
      <c r="H4" s="57"/>
      <c r="I4" s="7" t="s">
        <v>51</v>
      </c>
    </row>
    <row r="5" spans="1:21" ht="15" customHeight="1" x14ac:dyDescent="0.25">
      <c r="A5" s="42" t="s">
        <v>6</v>
      </c>
      <c r="B5" s="43"/>
      <c r="C5" s="44" t="s">
        <v>25</v>
      </c>
      <c r="D5" s="44" t="s">
        <v>48</v>
      </c>
      <c r="E5" s="59" t="s">
        <v>49</v>
      </c>
      <c r="F5" s="44" t="s">
        <v>50</v>
      </c>
      <c r="G5" s="45"/>
      <c r="H5" s="58"/>
      <c r="S5" s="8"/>
      <c r="T5" s="8"/>
      <c r="U5" s="8"/>
    </row>
    <row r="6" spans="1:21" x14ac:dyDescent="0.25">
      <c r="A6" s="46"/>
      <c r="B6" s="43"/>
      <c r="C6" s="47">
        <v>1</v>
      </c>
      <c r="D6" s="48">
        <v>169000</v>
      </c>
      <c r="E6" s="60">
        <v>192045.45454545456</v>
      </c>
      <c r="F6" s="48">
        <v>149557.52212389381</v>
      </c>
      <c r="G6" s="45"/>
      <c r="H6" s="58"/>
      <c r="I6" s="77"/>
      <c r="J6" s="78"/>
      <c r="K6" s="78"/>
      <c r="L6" s="79"/>
      <c r="S6" s="8"/>
      <c r="T6" s="8"/>
      <c r="U6" s="8"/>
    </row>
    <row r="7" spans="1:21" ht="15" customHeight="1" x14ac:dyDescent="0.25">
      <c r="A7" s="46"/>
      <c r="B7" s="43"/>
      <c r="C7" s="47">
        <v>2</v>
      </c>
      <c r="D7" s="48">
        <v>187000</v>
      </c>
      <c r="E7" s="60">
        <v>203260.86956521738</v>
      </c>
      <c r="F7" s="48">
        <v>171559.63302752291</v>
      </c>
      <c r="G7" s="45"/>
      <c r="H7" s="58"/>
      <c r="I7" s="80"/>
      <c r="J7" s="81"/>
      <c r="K7" s="81"/>
      <c r="L7" s="82"/>
      <c r="S7" s="8"/>
      <c r="T7" s="8"/>
      <c r="U7" s="8"/>
    </row>
    <row r="8" spans="1:21" ht="15" customHeight="1" x14ac:dyDescent="0.25">
      <c r="A8" s="42"/>
      <c r="B8" s="40"/>
      <c r="C8" s="47">
        <v>3</v>
      </c>
      <c r="D8" s="48">
        <v>210000</v>
      </c>
      <c r="E8" s="60">
        <v>214285.71428571429</v>
      </c>
      <c r="F8" s="48">
        <v>196261.68224299065</v>
      </c>
      <c r="G8" s="45"/>
      <c r="H8" s="58"/>
      <c r="S8" s="8"/>
      <c r="T8" s="8"/>
      <c r="U8" s="8"/>
    </row>
    <row r="9" spans="1:21" x14ac:dyDescent="0.25">
      <c r="A9" s="42"/>
      <c r="B9" s="40"/>
      <c r="C9" s="47">
        <v>4</v>
      </c>
      <c r="D9" s="48">
        <v>227000</v>
      </c>
      <c r="E9" s="60">
        <v>218269.23076923075</v>
      </c>
      <c r="F9" s="48">
        <v>252222.22222222222</v>
      </c>
      <c r="G9" s="45"/>
      <c r="H9" s="58"/>
      <c r="I9" s="77"/>
      <c r="J9" s="78"/>
      <c r="K9" s="78"/>
      <c r="L9" s="79"/>
      <c r="S9" s="8"/>
      <c r="T9" s="8"/>
      <c r="U9" s="8"/>
    </row>
    <row r="10" spans="1:21" x14ac:dyDescent="0.25">
      <c r="A10" s="39"/>
      <c r="B10" s="40"/>
      <c r="C10" s="51">
        <v>5</v>
      </c>
      <c r="D10" s="52">
        <v>233000</v>
      </c>
      <c r="E10" s="61">
        <v>221904.76190476189</v>
      </c>
      <c r="F10" s="52">
        <v>284146.34146341466</v>
      </c>
      <c r="G10" s="45"/>
      <c r="H10" s="58"/>
      <c r="I10" s="80"/>
      <c r="J10" s="81"/>
      <c r="K10" s="81"/>
      <c r="L10" s="82"/>
      <c r="S10" s="8"/>
      <c r="T10" s="8"/>
      <c r="U10" s="8"/>
    </row>
    <row r="11" spans="1:21" x14ac:dyDescent="0.25">
      <c r="A11" s="39"/>
      <c r="B11" s="40"/>
      <c r="C11" s="43"/>
      <c r="D11" s="62"/>
      <c r="E11" s="43"/>
      <c r="F11" s="43"/>
      <c r="G11" s="45"/>
      <c r="H11" s="58"/>
      <c r="S11" s="8"/>
      <c r="T11" s="8"/>
      <c r="U11" s="8"/>
    </row>
    <row r="12" spans="1:21" ht="15.75" thickBot="1" x14ac:dyDescent="0.3">
      <c r="A12" s="54" t="s">
        <v>7</v>
      </c>
      <c r="B12" s="63"/>
      <c r="C12" s="55" t="s">
        <v>52</v>
      </c>
      <c r="D12" s="55"/>
      <c r="E12" s="55"/>
      <c r="F12" s="55"/>
      <c r="G12" s="56"/>
      <c r="H12" s="58"/>
      <c r="I12" s="92" t="s">
        <v>25</v>
      </c>
      <c r="J12" s="84" t="s">
        <v>53</v>
      </c>
      <c r="K12" s="93" t="s">
        <v>54</v>
      </c>
      <c r="S12" s="8"/>
      <c r="T12" s="8"/>
      <c r="U12" s="8"/>
    </row>
    <row r="13" spans="1:21" x14ac:dyDescent="0.25">
      <c r="A13" s="8"/>
      <c r="B13" s="8"/>
      <c r="I13" s="94">
        <v>1</v>
      </c>
      <c r="J13" s="95">
        <f>D6/E6</f>
        <v>0.87999999999999989</v>
      </c>
      <c r="K13" s="96">
        <f>D6/F6</f>
        <v>1.1299999999999999</v>
      </c>
      <c r="S13" s="8"/>
      <c r="T13" s="8"/>
      <c r="U13" s="8"/>
    </row>
    <row r="14" spans="1:21" x14ac:dyDescent="0.25">
      <c r="A14" s="8"/>
      <c r="B14" s="8"/>
      <c r="I14" s="94">
        <v>2</v>
      </c>
      <c r="J14" s="95">
        <f>D7/E7</f>
        <v>0.92</v>
      </c>
      <c r="K14" s="96">
        <f>D7/F7</f>
        <v>1.0900000000000001</v>
      </c>
      <c r="S14" s="8"/>
      <c r="T14" s="8"/>
      <c r="U14" s="8"/>
    </row>
    <row r="15" spans="1:21" x14ac:dyDescent="0.25">
      <c r="I15" s="94">
        <v>3</v>
      </c>
      <c r="J15" s="95">
        <f>D8/E8</f>
        <v>0.98</v>
      </c>
      <c r="K15" s="96">
        <f>D8/F8</f>
        <v>1.07</v>
      </c>
      <c r="S15" s="8"/>
      <c r="T15" s="8"/>
      <c r="U15" s="8"/>
    </row>
    <row r="16" spans="1:21" x14ac:dyDescent="0.25">
      <c r="I16" s="94">
        <v>4</v>
      </c>
      <c r="J16" s="95">
        <f>D9/E9</f>
        <v>1.04</v>
      </c>
      <c r="K16" s="96">
        <f>D9/F9</f>
        <v>0.9</v>
      </c>
      <c r="L16" s="97"/>
      <c r="S16" s="8"/>
      <c r="T16" s="8"/>
      <c r="U16" s="8"/>
    </row>
    <row r="17" spans="9:25" x14ac:dyDescent="0.25">
      <c r="I17" s="98">
        <v>5</v>
      </c>
      <c r="J17" s="99">
        <f>D10/E10</f>
        <v>1.05</v>
      </c>
      <c r="K17" s="100">
        <f>D10/F10</f>
        <v>0.82</v>
      </c>
      <c r="S17" s="8"/>
      <c r="T17" s="8"/>
      <c r="U17" s="8"/>
    </row>
    <row r="18" spans="9:25" x14ac:dyDescent="0.25">
      <c r="S18" s="8"/>
      <c r="T18" s="8"/>
      <c r="U18" s="8"/>
    </row>
    <row r="19" spans="9:25" ht="15" customHeight="1" x14ac:dyDescent="0.25">
      <c r="I19" s="83" t="s">
        <v>55</v>
      </c>
      <c r="S19" s="8"/>
      <c r="T19" s="8"/>
      <c r="U19" s="8"/>
    </row>
    <row r="20" spans="9:25" x14ac:dyDescent="0.25">
      <c r="I20" s="7" t="s">
        <v>56</v>
      </c>
      <c r="L20" s="101">
        <f>MAX(J13:J17)-MIN(J13:J17)</f>
        <v>0.17000000000000015</v>
      </c>
      <c r="M20" s="102" t="str">
        <f>"= "&amp; TEXT(J17,"0.0%") &amp; " - " &amp;TEXT(J13,"0.0%")</f>
        <v>= 105.0% - 88.0%</v>
      </c>
      <c r="S20" s="8"/>
      <c r="T20" s="8"/>
      <c r="U20" s="8"/>
    </row>
    <row r="21" spans="9:25" x14ac:dyDescent="0.25">
      <c r="I21" s="7" t="s">
        <v>57</v>
      </c>
      <c r="L21" s="101">
        <f>MAX(K13:K17)-MIN(K13:K17)</f>
        <v>0.30999999999999994</v>
      </c>
      <c r="M21" s="7" t="str">
        <f>"= "&amp;TEXT(MAX(K13:K17),"0.0%")&amp;" - "&amp;TEXT(MIN(K13:K17),"0.0%")</f>
        <v>= 113.0% - 82.0%</v>
      </c>
      <c r="S21" s="8"/>
      <c r="T21" s="8"/>
      <c r="U21" s="8"/>
    </row>
    <row r="22" spans="9:25" x14ac:dyDescent="0.25">
      <c r="P22" s="8"/>
      <c r="Q22" s="8"/>
      <c r="R22" s="8"/>
      <c r="S22" s="8"/>
      <c r="T22" s="8"/>
      <c r="U22" s="8"/>
    </row>
    <row r="23" spans="9:25" ht="15" customHeight="1" x14ac:dyDescent="0.25">
      <c r="P23" s="8"/>
      <c r="Q23" s="8"/>
      <c r="R23" s="8"/>
      <c r="S23" s="8"/>
      <c r="T23" s="8"/>
      <c r="U23" s="8"/>
    </row>
    <row r="24" spans="9:25" ht="15" customHeight="1" x14ac:dyDescent="0.25">
      <c r="I24" s="7" t="s">
        <v>58</v>
      </c>
      <c r="P24" s="8"/>
      <c r="Q24" s="8"/>
      <c r="R24" s="8"/>
      <c r="S24" s="8"/>
      <c r="T24" s="8"/>
      <c r="U24" s="8"/>
    </row>
    <row r="25" spans="9:25" ht="15" customHeight="1" x14ac:dyDescent="0.25">
      <c r="P25" s="8"/>
      <c r="Q25" s="8"/>
      <c r="R25" s="8"/>
      <c r="S25" s="8"/>
      <c r="T25" s="8"/>
      <c r="U25" s="8"/>
    </row>
    <row r="26" spans="9:25" ht="15" customHeight="1" x14ac:dyDescent="0.25">
      <c r="I26" s="7" t="s">
        <v>75</v>
      </c>
      <c r="P26" s="8"/>
      <c r="Q26" s="8"/>
      <c r="R26" s="8"/>
      <c r="S26" s="8"/>
      <c r="T26" s="8"/>
      <c r="U26" s="8"/>
    </row>
    <row r="27" spans="9:25" ht="15" customHeight="1" x14ac:dyDescent="0.25">
      <c r="I27" s="7" t="s">
        <v>76</v>
      </c>
      <c r="P27" s="8"/>
      <c r="Q27" s="8"/>
      <c r="R27" s="8"/>
      <c r="S27" s="8"/>
      <c r="T27" s="8"/>
      <c r="U27" s="8"/>
    </row>
    <row r="28" spans="9:25" ht="15" customHeight="1" x14ac:dyDescent="0.25">
      <c r="P28" s="8"/>
      <c r="Q28" s="8"/>
      <c r="R28" s="8"/>
      <c r="S28" s="8"/>
      <c r="T28" s="8"/>
      <c r="U28" s="8"/>
    </row>
    <row r="29" spans="9:25" x14ac:dyDescent="0.25">
      <c r="K29" s="8"/>
      <c r="L29" s="8"/>
    </row>
    <row r="30" spans="9:25" x14ac:dyDescent="0.25">
      <c r="K30" s="8"/>
      <c r="L30" s="8"/>
      <c r="T30" s="8"/>
      <c r="U30" s="8"/>
      <c r="V30" s="8"/>
      <c r="W30" s="8"/>
      <c r="X30" s="8"/>
      <c r="Y30" s="8"/>
    </row>
    <row r="31" spans="9:25" x14ac:dyDescent="0.25">
      <c r="K31" s="8"/>
      <c r="L31" s="8"/>
      <c r="T31" s="8"/>
      <c r="U31" s="8"/>
      <c r="V31" s="8"/>
      <c r="W31" s="8"/>
      <c r="X31" s="8"/>
      <c r="Y31" s="8"/>
    </row>
    <row r="32" spans="9:25" x14ac:dyDescent="0.25">
      <c r="K32" s="8"/>
      <c r="L32" s="8"/>
    </row>
    <row r="33" spans="1:12" x14ac:dyDescent="0.25">
      <c r="K33" s="8"/>
      <c r="L33" s="8"/>
    </row>
    <row r="34" spans="1:12" x14ac:dyDescent="0.25">
      <c r="K34" s="8"/>
      <c r="L34" s="8"/>
    </row>
    <row r="35" spans="1:12" x14ac:dyDescent="0.25">
      <c r="K35" s="8"/>
      <c r="L35" s="8"/>
    </row>
    <row r="36" spans="1:12" x14ac:dyDescent="0.25">
      <c r="K36" s="8"/>
      <c r="L36" s="8"/>
    </row>
    <row r="37" spans="1:12" x14ac:dyDescent="0.25">
      <c r="K37" s="8"/>
      <c r="L37" s="8"/>
    </row>
    <row r="38" spans="1:12" x14ac:dyDescent="0.25">
      <c r="K38" s="8"/>
      <c r="L38" s="8"/>
    </row>
    <row r="39" spans="1:12" x14ac:dyDescent="0.25">
      <c r="A39" s="8"/>
      <c r="B39" s="8"/>
      <c r="K39" s="8"/>
      <c r="L39" s="8"/>
    </row>
    <row r="40" spans="1:12" x14ac:dyDescent="0.25">
      <c r="L40" s="8"/>
    </row>
    <row r="41" spans="1:12" x14ac:dyDescent="0.25">
      <c r="L41" s="8"/>
    </row>
    <row r="42" spans="1:12" x14ac:dyDescent="0.25">
      <c r="L42" s="8"/>
    </row>
    <row r="43" spans="1:12" x14ac:dyDescent="0.25">
      <c r="L43" s="8"/>
    </row>
    <row r="44" spans="1:12" x14ac:dyDescent="0.25">
      <c r="L44" s="8"/>
    </row>
    <row r="45" spans="1:12" x14ac:dyDescent="0.25">
      <c r="L45" s="8"/>
    </row>
    <row r="46" spans="1:12" x14ac:dyDescent="0.25">
      <c r="L46" s="8"/>
    </row>
    <row r="47" spans="1:12" x14ac:dyDescent="0.25">
      <c r="L47" s="8"/>
    </row>
    <row r="48" spans="1:12" x14ac:dyDescent="0.25">
      <c r="L48" s="8"/>
    </row>
    <row r="49" spans="11:12" x14ac:dyDescent="0.25">
      <c r="L49" s="8"/>
    </row>
    <row r="50" spans="11:12" x14ac:dyDescent="0.25">
      <c r="K50" s="8"/>
    </row>
    <row r="51" spans="11:12" x14ac:dyDescent="0.25">
      <c r="K51" s="8"/>
    </row>
    <row r="52" spans="11:12" x14ac:dyDescent="0.25">
      <c r="K52" s="8"/>
    </row>
    <row r="53" spans="11:12" x14ac:dyDescent="0.25">
      <c r="K53" s="8"/>
    </row>
    <row r="54" spans="11:12" x14ac:dyDescent="0.25">
      <c r="K54" s="8"/>
    </row>
    <row r="55" spans="11:12" x14ac:dyDescent="0.25">
      <c r="K55" s="8"/>
    </row>
    <row r="56" spans="11:12" x14ac:dyDescent="0.25">
      <c r="K56" s="8"/>
    </row>
    <row r="57" spans="11:12" x14ac:dyDescent="0.25">
      <c r="K57" s="8"/>
    </row>
    <row r="58" spans="11:12" x14ac:dyDescent="0.25">
      <c r="K58" s="8"/>
    </row>
    <row r="59" spans="11:12" x14ac:dyDescent="0.25">
      <c r="K59" s="8"/>
    </row>
    <row r="60" spans="11:12" x14ac:dyDescent="0.25">
      <c r="K60" s="8"/>
    </row>
    <row r="61" spans="11:12" x14ac:dyDescent="0.25">
      <c r="K61" s="8"/>
    </row>
    <row r="62" spans="11:12" x14ac:dyDescent="0.25">
      <c r="K62" s="8"/>
    </row>
    <row r="63" spans="11:12" x14ac:dyDescent="0.25">
      <c r="K63" s="8"/>
    </row>
    <row r="64" spans="11:12" x14ac:dyDescent="0.25">
      <c r="K64" s="8"/>
    </row>
    <row r="65" spans="1:11" x14ac:dyDescent="0.25">
      <c r="K65" s="8"/>
    </row>
    <row r="66" spans="1:11" x14ac:dyDescent="0.25">
      <c r="K66" s="8"/>
    </row>
    <row r="67" spans="1:11" x14ac:dyDescent="0.25">
      <c r="K67" s="8"/>
    </row>
    <row r="68" spans="1:11" x14ac:dyDescent="0.25">
      <c r="K68" s="8"/>
    </row>
    <row r="69" spans="1:11" x14ac:dyDescent="0.25">
      <c r="K69" s="8"/>
    </row>
    <row r="70" spans="1:11" x14ac:dyDescent="0.25">
      <c r="A70" s="8"/>
      <c r="B70" s="8"/>
      <c r="K70" s="8"/>
    </row>
    <row r="81" spans="1:11" x14ac:dyDescent="0.25">
      <c r="A81" s="8"/>
      <c r="B81" s="8"/>
      <c r="K81" s="8"/>
    </row>
    <row r="82" spans="1:11" x14ac:dyDescent="0.25">
      <c r="K82" s="8"/>
    </row>
    <row r="83" spans="1:11" x14ac:dyDescent="0.25">
      <c r="K83" s="8"/>
    </row>
    <row r="84" spans="1:11" x14ac:dyDescent="0.25">
      <c r="K84" s="8"/>
    </row>
    <row r="85" spans="1:11" x14ac:dyDescent="0.25">
      <c r="K85" s="8"/>
    </row>
    <row r="86" spans="1:11" x14ac:dyDescent="0.25">
      <c r="K86" s="8"/>
    </row>
    <row r="87" spans="1:11" x14ac:dyDescent="0.25">
      <c r="K87" s="8"/>
    </row>
    <row r="88" spans="1:11" x14ac:dyDescent="0.25">
      <c r="K88" s="8"/>
    </row>
    <row r="89" spans="1:11" x14ac:dyDescent="0.25">
      <c r="K89" s="8"/>
    </row>
    <row r="90" spans="1:11" x14ac:dyDescent="0.25">
      <c r="K90" s="8"/>
    </row>
    <row r="91" spans="1:11" x14ac:dyDescent="0.25">
      <c r="K91" s="8"/>
    </row>
    <row r="92" spans="1:11" x14ac:dyDescent="0.25">
      <c r="K92" s="8"/>
    </row>
    <row r="93" spans="1:11" x14ac:dyDescent="0.25">
      <c r="K93" s="8"/>
    </row>
    <row r="94" spans="1:11" x14ac:dyDescent="0.25">
      <c r="K94" s="8"/>
    </row>
    <row r="95" spans="1:11" x14ac:dyDescent="0.25">
      <c r="K95" s="8"/>
    </row>
    <row r="96" spans="1:11" x14ac:dyDescent="0.25">
      <c r="K96" s="8"/>
    </row>
    <row r="97" spans="1:11" x14ac:dyDescent="0.25">
      <c r="K97" s="8"/>
    </row>
    <row r="98" spans="1:11" x14ac:dyDescent="0.25">
      <c r="K98" s="8"/>
    </row>
    <row r="99" spans="1:11" x14ac:dyDescent="0.25">
      <c r="K99" s="8"/>
    </row>
    <row r="100" spans="1:11" x14ac:dyDescent="0.25">
      <c r="K100" s="8"/>
    </row>
    <row r="101" spans="1:11" x14ac:dyDescent="0.25">
      <c r="K101" s="8"/>
    </row>
    <row r="102" spans="1:11" x14ac:dyDescent="0.25">
      <c r="K102" s="8"/>
    </row>
    <row r="103" spans="1:11" x14ac:dyDescent="0.25">
      <c r="K103" s="8"/>
    </row>
    <row r="104" spans="1:11" x14ac:dyDescent="0.25">
      <c r="K104" s="8"/>
    </row>
    <row r="105" spans="1:11" x14ac:dyDescent="0.25">
      <c r="K105" s="8"/>
    </row>
    <row r="106" spans="1:11" x14ac:dyDescent="0.25">
      <c r="A106" s="8"/>
      <c r="B106" s="8"/>
      <c r="K106" s="8"/>
    </row>
  </sheetData>
  <sheetProtection algorithmName="SHA-512" hashValue="hSoj2tyTwQvf5psmHgYYNoGZ4/6d+aIDPaFPvwDwjs7w47vXA9+Xogyco0HaEGd/1ulf6LydZVfH+8PIjnGoeA==" saltValue="Fqo2tmYlWmA42CAsYO8qdA==" spinCount="100000" sheet="1" objects="1" scenarios="1" formatCells="0" formatColumns="0" formatRows="0"/>
  <hyperlinks>
    <hyperlink ref="G1" location="TOC!A1" display="Return to TOC" xr:uid="{E278AE6E-6A88-4DA6-8E01-5E89AA264F17}"/>
  </hyperlinks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D900-C254-41FC-A1E4-CC55E235E4FD}">
  <sheetPr codeName="Sheet50"/>
  <dimension ref="A1:AA49"/>
  <sheetViews>
    <sheetView zoomScaleNormal="100" workbookViewId="0"/>
  </sheetViews>
  <sheetFormatPr defaultColWidth="9.140625" defaultRowHeight="15" x14ac:dyDescent="0.25"/>
  <cols>
    <col min="1" max="1" width="10.7109375" style="7" customWidth="1"/>
    <col min="2" max="2" width="4.7109375" style="7" customWidth="1"/>
    <col min="3" max="3" width="15.42578125" style="7" customWidth="1"/>
    <col min="4" max="4" width="16.85546875" style="7" bestFit="1" customWidth="1"/>
    <col min="5" max="5" width="18.140625" style="7" bestFit="1" customWidth="1"/>
    <col min="6" max="8" width="5.7109375" style="7" customWidth="1"/>
    <col min="9" max="9" width="2.7109375" style="7" customWidth="1"/>
    <col min="10" max="10" width="15.42578125" style="7" customWidth="1"/>
    <col min="11" max="11" width="16.85546875" style="7" customWidth="1"/>
    <col min="12" max="12" width="18.140625" style="7" customWidth="1"/>
    <col min="13" max="13" width="15.42578125" style="7" bestFit="1" customWidth="1"/>
    <col min="14" max="14" width="16.85546875" style="7" bestFit="1" customWidth="1"/>
    <col min="15" max="15" width="18.140625" style="7" bestFit="1" customWidth="1"/>
    <col min="16" max="16" width="15.7109375" style="7" customWidth="1"/>
    <col min="17" max="25" width="5.7109375" style="7" customWidth="1"/>
    <col min="26" max="16384" width="9.140625" style="7"/>
  </cols>
  <sheetData>
    <row r="1" spans="1:27" x14ac:dyDescent="0.25">
      <c r="A1" s="15" t="s">
        <v>3</v>
      </c>
      <c r="B1" s="16"/>
      <c r="C1" s="16" t="s">
        <v>20</v>
      </c>
      <c r="D1" s="17"/>
      <c r="E1" s="16"/>
      <c r="F1" s="16"/>
      <c r="G1" s="16"/>
      <c r="H1" s="18" t="s">
        <v>8</v>
      </c>
      <c r="J1" s="10" t="s">
        <v>21</v>
      </c>
    </row>
    <row r="2" spans="1:27" x14ac:dyDescent="0.25">
      <c r="A2" s="19" t="s">
        <v>4</v>
      </c>
      <c r="B2" s="20"/>
      <c r="C2" s="20" t="s">
        <v>11</v>
      </c>
      <c r="D2" s="20"/>
      <c r="E2" s="20"/>
      <c r="F2" s="20"/>
      <c r="G2" s="20"/>
      <c r="H2" s="21"/>
      <c r="J2" s="114"/>
      <c r="K2" s="115"/>
      <c r="L2" s="115"/>
      <c r="M2" s="116"/>
    </row>
    <row r="3" spans="1:27" x14ac:dyDescent="0.25">
      <c r="A3" s="19" t="s">
        <v>5</v>
      </c>
      <c r="B3" s="20"/>
      <c r="C3" s="20" t="s">
        <v>60</v>
      </c>
      <c r="D3" s="20"/>
      <c r="E3" s="20"/>
      <c r="F3" s="20"/>
      <c r="G3" s="20"/>
      <c r="H3" s="21"/>
      <c r="J3" s="117"/>
      <c r="K3" s="118"/>
      <c r="L3" s="118"/>
      <c r="M3" s="119"/>
    </row>
    <row r="4" spans="1:27" x14ac:dyDescent="0.25">
      <c r="A4" s="22"/>
      <c r="B4" s="23"/>
      <c r="C4" s="23"/>
      <c r="D4" s="23"/>
      <c r="E4" s="23"/>
      <c r="F4" s="23"/>
      <c r="G4" s="23"/>
      <c r="H4" s="24"/>
      <c r="I4" s="8"/>
      <c r="AA4" s="8"/>
    </row>
    <row r="5" spans="1:27" ht="15" customHeight="1" x14ac:dyDescent="0.25">
      <c r="A5" s="25" t="s">
        <v>6</v>
      </c>
      <c r="B5" s="20"/>
      <c r="C5" s="64" t="s">
        <v>61</v>
      </c>
      <c r="D5" s="20"/>
      <c r="E5" s="20"/>
      <c r="F5" s="20"/>
      <c r="G5" s="20"/>
      <c r="H5" s="21"/>
      <c r="J5" s="83" t="s">
        <v>61</v>
      </c>
      <c r="AA5" s="8"/>
    </row>
    <row r="6" spans="1:27" x14ac:dyDescent="0.25">
      <c r="A6" s="26"/>
      <c r="B6" s="20"/>
      <c r="C6" s="29" t="s">
        <v>25</v>
      </c>
      <c r="D6" s="29" t="s">
        <v>62</v>
      </c>
      <c r="E6" s="29" t="s">
        <v>63</v>
      </c>
      <c r="F6" s="20"/>
      <c r="G6" s="20"/>
      <c r="H6" s="21"/>
      <c r="J6" s="84" t="s">
        <v>25</v>
      </c>
      <c r="K6" s="84" t="s">
        <v>62</v>
      </c>
      <c r="L6" s="84" t="s">
        <v>63</v>
      </c>
      <c r="AA6" s="8"/>
    </row>
    <row r="7" spans="1:27" ht="15" customHeight="1" x14ac:dyDescent="0.25">
      <c r="A7" s="26"/>
      <c r="B7" s="20"/>
      <c r="C7" s="27">
        <v>1</v>
      </c>
      <c r="D7" s="65">
        <v>0.55500000000000005</v>
      </c>
      <c r="E7" s="65">
        <v>1.113</v>
      </c>
      <c r="F7" s="20"/>
      <c r="G7" s="20"/>
      <c r="H7" s="21"/>
      <c r="J7" s="85">
        <v>1</v>
      </c>
      <c r="K7" s="86">
        <f t="shared" ref="K7:L11" si="0">D7</f>
        <v>0.55500000000000005</v>
      </c>
      <c r="L7" s="86">
        <f t="shared" si="0"/>
        <v>1.113</v>
      </c>
      <c r="AA7" s="8"/>
    </row>
    <row r="8" spans="1:27" ht="15" customHeight="1" x14ac:dyDescent="0.25">
      <c r="A8" s="25"/>
      <c r="B8" s="23"/>
      <c r="C8" s="27">
        <v>2</v>
      </c>
      <c r="D8" s="65">
        <v>0.74199999999999999</v>
      </c>
      <c r="E8" s="65">
        <v>1.0309999999999999</v>
      </c>
      <c r="F8" s="20"/>
      <c r="G8" s="20"/>
      <c r="H8" s="21"/>
      <c r="J8" s="85">
        <v>2</v>
      </c>
      <c r="K8" s="86">
        <f t="shared" si="0"/>
        <v>0.74199999999999999</v>
      </c>
      <c r="L8" s="86">
        <f t="shared" si="0"/>
        <v>1.0309999999999999</v>
      </c>
      <c r="AA8" s="8"/>
    </row>
    <row r="9" spans="1:27" x14ac:dyDescent="0.25">
      <c r="A9" s="25"/>
      <c r="B9" s="23"/>
      <c r="C9" s="27">
        <v>3</v>
      </c>
      <c r="D9" s="65">
        <v>0.90800000000000003</v>
      </c>
      <c r="E9" s="65">
        <v>1.0209999999999999</v>
      </c>
      <c r="F9" s="20"/>
      <c r="G9" s="20"/>
      <c r="H9" s="21"/>
      <c r="J9" s="85">
        <v>3</v>
      </c>
      <c r="K9" s="86">
        <f t="shared" si="0"/>
        <v>0.90800000000000003</v>
      </c>
      <c r="L9" s="86">
        <f t="shared" si="0"/>
        <v>1.0209999999999999</v>
      </c>
      <c r="AA9" s="8"/>
    </row>
    <row r="10" spans="1:27" x14ac:dyDescent="0.25">
      <c r="A10" s="22"/>
      <c r="B10" s="23"/>
      <c r="C10" s="27">
        <v>4</v>
      </c>
      <c r="D10" s="65">
        <v>0.97699999999999998</v>
      </c>
      <c r="E10" s="65">
        <v>1.0149999999999999</v>
      </c>
      <c r="F10" s="20"/>
      <c r="G10" s="20"/>
      <c r="H10" s="21"/>
      <c r="J10" s="85">
        <v>4</v>
      </c>
      <c r="K10" s="86">
        <f t="shared" si="0"/>
        <v>0.97699999999999998</v>
      </c>
      <c r="L10" s="86">
        <f t="shared" si="0"/>
        <v>1.0149999999999999</v>
      </c>
      <c r="AA10" s="8"/>
    </row>
    <row r="11" spans="1:27" x14ac:dyDescent="0.25">
      <c r="A11" s="22"/>
      <c r="B11" s="23"/>
      <c r="C11" s="28">
        <v>5</v>
      </c>
      <c r="D11" s="66">
        <v>1.0620000000000001</v>
      </c>
      <c r="E11" s="66">
        <v>0.97599999999999998</v>
      </c>
      <c r="F11" s="20"/>
      <c r="G11" s="20"/>
      <c r="H11" s="21"/>
      <c r="J11" s="87">
        <v>5</v>
      </c>
      <c r="K11" s="88">
        <f t="shared" si="0"/>
        <v>1.0620000000000001</v>
      </c>
      <c r="L11" s="88">
        <f t="shared" si="0"/>
        <v>0.97599999999999998</v>
      </c>
      <c r="AA11" s="8"/>
    </row>
    <row r="12" spans="1:27" x14ac:dyDescent="0.25">
      <c r="A12" s="26"/>
      <c r="B12" s="23"/>
      <c r="C12" s="20"/>
      <c r="D12" s="20"/>
      <c r="E12" s="20"/>
      <c r="F12" s="20"/>
      <c r="G12" s="20"/>
      <c r="H12" s="21"/>
      <c r="J12" s="84" t="s">
        <v>65</v>
      </c>
      <c r="K12" s="89">
        <f>_xlfn.VAR.S(K7:K11)</f>
        <v>4.0779700000000085E-2</v>
      </c>
      <c r="L12" s="89">
        <f>_xlfn.VAR.S(L7:L11)</f>
        <v>2.5262000000000014E-3</v>
      </c>
      <c r="M12" s="90">
        <f>ROUND(L12/K12,4)</f>
        <v>6.1899999999999997E-2</v>
      </c>
      <c r="AA12" s="8"/>
    </row>
    <row r="13" spans="1:27" x14ac:dyDescent="0.25">
      <c r="A13" s="22"/>
      <c r="B13" s="23"/>
      <c r="C13" s="64" t="s">
        <v>64</v>
      </c>
      <c r="D13" s="20"/>
      <c r="E13" s="20"/>
      <c r="F13" s="20"/>
      <c r="G13" s="20"/>
      <c r="H13" s="21"/>
      <c r="AA13" s="8"/>
    </row>
    <row r="14" spans="1:27" x14ac:dyDescent="0.25">
      <c r="A14" s="22"/>
      <c r="B14" s="23"/>
      <c r="C14" s="29" t="s">
        <v>25</v>
      </c>
      <c r="D14" s="67" t="s">
        <v>62</v>
      </c>
      <c r="E14" s="67" t="s">
        <v>63</v>
      </c>
      <c r="F14" s="20"/>
      <c r="G14" s="20"/>
      <c r="H14" s="21"/>
      <c r="K14" s="14" t="s">
        <v>66</v>
      </c>
      <c r="L14" s="7" t="str">
        <f>"= "&amp;TEXT(L12,"0.00000")&amp;" / "&amp;TEXT(K12,"0.00000")</f>
        <v>= 0.00253 / 0.04078</v>
      </c>
      <c r="AA14" s="8"/>
    </row>
    <row r="15" spans="1:27" x14ac:dyDescent="0.25">
      <c r="A15" s="26"/>
      <c r="B15" s="20"/>
      <c r="C15" s="27">
        <v>1</v>
      </c>
      <c r="D15" s="68">
        <v>0.70799999999999996</v>
      </c>
      <c r="E15" s="68">
        <v>0.86599999999999999</v>
      </c>
      <c r="F15" s="20"/>
      <c r="G15" s="20"/>
      <c r="H15" s="21"/>
      <c r="L15" s="91" t="str">
        <f>"= "&amp;TEXT(M12,"0.0000")</f>
        <v>= 0.0619</v>
      </c>
      <c r="AA15" s="8"/>
    </row>
    <row r="16" spans="1:27" x14ac:dyDescent="0.25">
      <c r="A16" s="26"/>
      <c r="B16" s="20"/>
      <c r="C16" s="27">
        <v>2</v>
      </c>
      <c r="D16" s="68">
        <v>0.89100000000000001</v>
      </c>
      <c r="E16" s="68">
        <v>0.97399999999999998</v>
      </c>
      <c r="F16" s="20"/>
      <c r="G16" s="20"/>
      <c r="H16" s="21"/>
      <c r="AA16" s="8"/>
    </row>
    <row r="17" spans="1:27" x14ac:dyDescent="0.25">
      <c r="A17" s="26"/>
      <c r="B17" s="20"/>
      <c r="C17" s="27">
        <v>3</v>
      </c>
      <c r="D17" s="68">
        <v>0.97699999999999998</v>
      </c>
      <c r="E17" s="68">
        <v>0.95</v>
      </c>
      <c r="F17" s="20"/>
      <c r="G17" s="20"/>
      <c r="H17" s="21"/>
      <c r="J17" s="83" t="s">
        <v>64</v>
      </c>
      <c r="AA17" s="8"/>
    </row>
    <row r="18" spans="1:27" x14ac:dyDescent="0.25">
      <c r="A18" s="26"/>
      <c r="B18" s="20"/>
      <c r="C18" s="27">
        <v>4</v>
      </c>
      <c r="D18" s="68">
        <v>1.0149999999999999</v>
      </c>
      <c r="E18" s="68">
        <v>0.99</v>
      </c>
      <c r="F18" s="20"/>
      <c r="G18" s="20"/>
      <c r="H18" s="21"/>
      <c r="K18" s="14" t="s">
        <v>66</v>
      </c>
      <c r="L18" s="7" t="str">
        <f>"= "&amp;TEXT(E21,"0.00000")&amp;" / "&amp;TEXT(D21,"0.00000")</f>
        <v>= 0.00280 / 0.02023</v>
      </c>
      <c r="M18" s="90">
        <f>ROUND(E21/D21,4)</f>
        <v>0.13850000000000001</v>
      </c>
      <c r="AA18" s="8"/>
    </row>
    <row r="19" spans="1:27" ht="15" customHeight="1" x14ac:dyDescent="0.25">
      <c r="A19" s="26"/>
      <c r="B19" s="20"/>
      <c r="C19" s="28">
        <v>5</v>
      </c>
      <c r="D19" s="69">
        <v>1.0740000000000001</v>
      </c>
      <c r="E19" s="69">
        <v>0.996</v>
      </c>
      <c r="F19" s="20"/>
      <c r="G19" s="20"/>
      <c r="H19" s="21"/>
      <c r="L19" s="91" t="str">
        <f>"= "&amp;TEXT(M18,"0.0000")</f>
        <v>= 0.1385</v>
      </c>
      <c r="AA19" s="8"/>
    </row>
    <row r="20" spans="1:27" x14ac:dyDescent="0.25">
      <c r="A20" s="26"/>
      <c r="B20" s="20"/>
      <c r="C20" s="20"/>
      <c r="D20" s="20"/>
      <c r="E20" s="20"/>
      <c r="F20" s="20"/>
      <c r="G20" s="20"/>
      <c r="H20" s="21"/>
      <c r="AA20" s="8"/>
    </row>
    <row r="21" spans="1:27" x14ac:dyDescent="0.25">
      <c r="A21" s="26"/>
      <c r="B21" s="20"/>
      <c r="C21" s="29" t="s">
        <v>65</v>
      </c>
      <c r="D21" s="70">
        <v>2.0232499999999876E-2</v>
      </c>
      <c r="E21" s="70">
        <v>2.8032E-3</v>
      </c>
      <c r="F21" s="20"/>
      <c r="G21" s="20"/>
      <c r="H21" s="21"/>
      <c r="J21" s="7" t="str">
        <f>"Since " &amp;IF(M12&lt;M18,M12 &amp;" &lt; "&amp;M18,M12 &amp;" &gt; "&amp;M18) &amp; " Insurer "&amp;IF(M12&lt;M18,1,2)&amp;"'s plan is better"</f>
        <v>Since 0.0619 &lt; 0.1385 Insurer 1's plan is better</v>
      </c>
      <c r="Q21" s="8"/>
      <c r="R21" s="8"/>
      <c r="AA21" s="8"/>
    </row>
    <row r="22" spans="1:27" x14ac:dyDescent="0.25">
      <c r="A22" s="26"/>
      <c r="B22" s="20"/>
      <c r="C22" s="20"/>
      <c r="D22" s="20"/>
      <c r="E22" s="20"/>
      <c r="F22" s="20"/>
      <c r="G22" s="20"/>
      <c r="H22" s="21"/>
      <c r="Q22" s="8"/>
      <c r="R22" s="8"/>
      <c r="AA22" s="8"/>
    </row>
    <row r="23" spans="1:27" ht="15" customHeight="1" thickBot="1" x14ac:dyDescent="0.3">
      <c r="A23" s="37" t="s">
        <v>7</v>
      </c>
      <c r="B23" s="30"/>
      <c r="C23" s="30" t="s">
        <v>67</v>
      </c>
      <c r="D23" s="30"/>
      <c r="E23" s="30"/>
      <c r="F23" s="30"/>
      <c r="G23" s="30"/>
      <c r="H23" s="31"/>
      <c r="J23" s="7" t="s">
        <v>68</v>
      </c>
      <c r="Q23" s="8"/>
      <c r="R23" s="8"/>
      <c r="AA23" s="8"/>
    </row>
    <row r="24" spans="1:27" ht="15" customHeight="1" x14ac:dyDescent="0.25">
      <c r="Q24" s="8"/>
      <c r="R24" s="8"/>
      <c r="AA24" s="8"/>
    </row>
    <row r="25" spans="1:27" ht="15" customHeight="1" x14ac:dyDescent="0.25">
      <c r="J25" s="111" t="s">
        <v>77</v>
      </c>
      <c r="K25" s="8"/>
      <c r="AA25" s="8"/>
    </row>
    <row r="26" spans="1:27" ht="15" customHeight="1" x14ac:dyDescent="0.25">
      <c r="J26" s="111" t="s">
        <v>78</v>
      </c>
      <c r="K26" s="8"/>
      <c r="AA26" s="8"/>
    </row>
    <row r="27" spans="1:27" ht="15" customHeight="1" x14ac:dyDescent="0.25">
      <c r="J27" s="111" t="s">
        <v>79</v>
      </c>
      <c r="K27" s="8"/>
      <c r="AA27" s="8"/>
    </row>
    <row r="28" spans="1:27" ht="15" customHeight="1" x14ac:dyDescent="0.25">
      <c r="K28" s="8"/>
      <c r="AA28" s="8"/>
    </row>
    <row r="29" spans="1:27" x14ac:dyDescent="0.25">
      <c r="K29" s="8"/>
      <c r="AA29" s="8"/>
    </row>
    <row r="30" spans="1:27" x14ac:dyDescent="0.25">
      <c r="K30" s="8"/>
      <c r="AA30" s="8"/>
    </row>
    <row r="31" spans="1:27" x14ac:dyDescent="0.25">
      <c r="K31" s="8"/>
      <c r="AA31" s="8"/>
    </row>
    <row r="32" spans="1:27" x14ac:dyDescent="0.25">
      <c r="K32" s="8"/>
      <c r="AA32" s="8"/>
    </row>
    <row r="33" spans="1:27" x14ac:dyDescent="0.25">
      <c r="K33" s="8"/>
      <c r="AA33" s="8"/>
    </row>
    <row r="34" spans="1:27" x14ac:dyDescent="0.25">
      <c r="K34" s="8"/>
      <c r="AA34" s="8"/>
    </row>
    <row r="35" spans="1:27" x14ac:dyDescent="0.25">
      <c r="K35" s="8"/>
      <c r="AA35" s="8"/>
    </row>
    <row r="36" spans="1:27" x14ac:dyDescent="0.25">
      <c r="K36" s="8"/>
      <c r="AA36" s="8"/>
    </row>
    <row r="37" spans="1:27" x14ac:dyDescent="0.25">
      <c r="K37" s="8"/>
      <c r="AA37" s="8"/>
    </row>
    <row r="38" spans="1:27" x14ac:dyDescent="0.25">
      <c r="K38" s="8"/>
      <c r="AA38" s="8"/>
    </row>
    <row r="39" spans="1:27" x14ac:dyDescent="0.25">
      <c r="A39" s="8"/>
      <c r="B39" s="8"/>
      <c r="K39" s="8"/>
      <c r="AA39" s="8"/>
    </row>
    <row r="40" spans="1:27" x14ac:dyDescent="0.25">
      <c r="AA40" s="8"/>
    </row>
    <row r="41" spans="1:27" x14ac:dyDescent="0.25">
      <c r="AA41" s="8"/>
    </row>
    <row r="42" spans="1:27" x14ac:dyDescent="0.25">
      <c r="AA42" s="8"/>
    </row>
    <row r="43" spans="1:27" x14ac:dyDescent="0.25">
      <c r="AA43" s="8"/>
    </row>
    <row r="44" spans="1:27" x14ac:dyDescent="0.25">
      <c r="AA44" s="8"/>
    </row>
    <row r="45" spans="1:27" x14ac:dyDescent="0.25">
      <c r="AA45" s="8"/>
    </row>
    <row r="46" spans="1:27" x14ac:dyDescent="0.25">
      <c r="AA46" s="8"/>
    </row>
    <row r="47" spans="1:27" x14ac:dyDescent="0.25">
      <c r="AA47" s="8"/>
    </row>
    <row r="48" spans="1:27" x14ac:dyDescent="0.25">
      <c r="AA48" s="8"/>
    </row>
    <row r="49" spans="27:27" x14ac:dyDescent="0.25">
      <c r="AA49" s="8"/>
    </row>
  </sheetData>
  <sheetProtection algorithmName="SHA-512" hashValue="VGXpWbegqnVvn+en/kIjKGnx/dewUhGPpZY+a1M9+AxfnF2jvWpVgN5F5j50b01NtXJlUUrem5W5AZl3993OwA==" saltValue="mzbW+VBpdvjg4m5lj3S6Fw==" spinCount="100000" sheet="1" objects="1" scenarios="1" formatCells="0" formatColumns="0" formatRows="0"/>
  <hyperlinks>
    <hyperlink ref="H1" location="TOC!A1" display="Return to TOC" xr:uid="{E4F3F3BB-E6BF-4FD0-9C73-B984B82A18CF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W-Fisher-ExpRating1</vt:lpstr>
      <vt:lpstr>W-Fisher-ExpRating2</vt:lpstr>
      <vt:lpstr>W-Fisher-ExpRating3</vt:lpstr>
      <vt:lpstr>W-Fisher-ExpRating4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2021-11-08T12:32:46Z</dcterms:modified>
</cp:coreProperties>
</file>