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FC0EF10B-47D2-496B-A7C2-F261FA74C1F7}" xr6:coauthVersionLast="47" xr6:coauthVersionMax="47" xr10:uidLastSave="{00000000-0000-0000-0000-000000000000}"/>
  <bookViews>
    <workbookView xWindow="-120" yWindow="-120" windowWidth="19440" windowHeight="15000" xr2:uid="{E5E47C2A-CB7B-4DFD-9733-DC985EEB6B82}"/>
  </bookViews>
  <sheets>
    <sheet name="TOC" sheetId="1" r:id="rId1"/>
    <sheet name="W-Fisher-OtherLSPlans1" sheetId="10" r:id="rId2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0" l="1"/>
  <c r="P33" i="10"/>
  <c r="P32" i="10"/>
  <c r="P31" i="10"/>
  <c r="P30" i="10"/>
  <c r="O30" i="10"/>
  <c r="P29" i="10"/>
  <c r="P28" i="10"/>
  <c r="P27" i="10"/>
  <c r="P26" i="10"/>
  <c r="N26" i="10"/>
  <c r="N27" i="10" s="1"/>
  <c r="N28" i="10" s="1"/>
  <c r="N29" i="10" s="1"/>
  <c r="N30" i="10" s="1"/>
  <c r="N31" i="10" s="1"/>
  <c r="N32" i="10" s="1"/>
  <c r="N33" i="10" s="1"/>
  <c r="N34" i="10" s="1"/>
  <c r="P25" i="10"/>
  <c r="N25" i="10"/>
  <c r="C25" i="10"/>
  <c r="C26" i="10" s="1"/>
  <c r="C27" i="10" s="1"/>
  <c r="C28" i="10" s="1"/>
  <c r="C29" i="10" s="1"/>
  <c r="C30" i="10" s="1"/>
  <c r="C31" i="10" s="1"/>
  <c r="C32" i="10" s="1"/>
  <c r="C33" i="10" s="1"/>
  <c r="C34" i="10" s="1"/>
  <c r="P24" i="10"/>
  <c r="N24" i="10"/>
  <c r="C24" i="10"/>
  <c r="S63" i="10"/>
  <c r="V61" i="10"/>
  <c r="U61" i="10"/>
  <c r="S61" i="10"/>
  <c r="Q61" i="10"/>
  <c r="P61" i="10"/>
  <c r="R61" i="10" s="1"/>
  <c r="V60" i="10"/>
  <c r="U60" i="10"/>
  <c r="S60" i="10"/>
  <c r="Q60" i="10"/>
  <c r="R60" i="10" s="1"/>
  <c r="P60" i="10"/>
  <c r="V59" i="10"/>
  <c r="U59" i="10"/>
  <c r="S59" i="10"/>
  <c r="Q59" i="10"/>
  <c r="P59" i="10"/>
  <c r="R59" i="10" s="1"/>
  <c r="V58" i="10"/>
  <c r="U58" i="10"/>
  <c r="S58" i="10"/>
  <c r="Q58" i="10"/>
  <c r="P58" i="10"/>
  <c r="O12" i="10"/>
  <c r="O31" i="10" s="1"/>
  <c r="V57" i="10"/>
  <c r="U57" i="10"/>
  <c r="S57" i="10"/>
  <c r="Q57" i="10"/>
  <c r="P57" i="10"/>
  <c r="N11" i="10"/>
  <c r="V56" i="10"/>
  <c r="U56" i="10"/>
  <c r="S56" i="10"/>
  <c r="Q56" i="10"/>
  <c r="P56" i="10"/>
  <c r="R56" i="10" s="1"/>
  <c r="V55" i="10"/>
  <c r="U55" i="10"/>
  <c r="S55" i="10"/>
  <c r="Q55" i="10"/>
  <c r="P55" i="10"/>
  <c r="R55" i="10" s="1"/>
  <c r="O55" i="10"/>
  <c r="T55" i="10" s="1"/>
  <c r="V54" i="10"/>
  <c r="U54" i="10"/>
  <c r="S54" i="10"/>
  <c r="Q54" i="10"/>
  <c r="P54" i="10"/>
  <c r="R54" i="10" s="1"/>
  <c r="O8" i="10"/>
  <c r="O11" i="10" s="1"/>
  <c r="V53" i="10"/>
  <c r="U53" i="10"/>
  <c r="S53" i="10"/>
  <c r="Q53" i="10"/>
  <c r="P53" i="10"/>
  <c r="R53" i="10" s="1"/>
  <c r="O53" i="10"/>
  <c r="T53" i="10" s="1"/>
  <c r="N7" i="10"/>
  <c r="V52" i="10"/>
  <c r="U52" i="10"/>
  <c r="T52" i="10"/>
  <c r="S52" i="10"/>
  <c r="Q52" i="10"/>
  <c r="P52" i="10"/>
  <c r="R52" i="10" s="1"/>
  <c r="O52" i="10"/>
  <c r="V51" i="10"/>
  <c r="U51" i="10"/>
  <c r="T51" i="10"/>
  <c r="S51" i="10"/>
  <c r="Q51" i="10"/>
  <c r="P51" i="10"/>
  <c r="R51" i="10" s="1"/>
  <c r="O51" i="10"/>
  <c r="N51" i="10"/>
  <c r="N52" i="10" s="1"/>
  <c r="N53" i="10" s="1"/>
  <c r="N54" i="10" s="1"/>
  <c r="N55" i="10" s="1"/>
  <c r="N56" i="10" s="1"/>
  <c r="N57" i="10" s="1"/>
  <c r="N58" i="10" s="1"/>
  <c r="N59" i="10" s="1"/>
  <c r="N60" i="10" s="1"/>
  <c r="N61" i="10" s="1"/>
  <c r="U50" i="10"/>
  <c r="S50" i="10"/>
  <c r="R50" i="10"/>
  <c r="Q30" i="10" l="1"/>
  <c r="Q31" i="10"/>
  <c r="R31" i="10" s="1"/>
  <c r="O23" i="10"/>
  <c r="Q23" i="10" s="1"/>
  <c r="R23" i="10" s="1"/>
  <c r="O26" i="10"/>
  <c r="Q26" i="10" s="1"/>
  <c r="R58" i="10"/>
  <c r="O34" i="10"/>
  <c r="Q34" i="10" s="1"/>
  <c r="O57" i="10"/>
  <c r="T57" i="10" s="1"/>
  <c r="O50" i="10"/>
  <c r="T50" i="10" s="1"/>
  <c r="R57" i="10"/>
  <c r="W51" i="10"/>
  <c r="W52" i="10"/>
  <c r="X52" i="10" s="1"/>
  <c r="R26" i="10"/>
  <c r="W55" i="10"/>
  <c r="W57" i="10"/>
  <c r="W53" i="10"/>
  <c r="O60" i="10"/>
  <c r="O56" i="10"/>
  <c r="O25" i="10"/>
  <c r="Q25" i="10" s="1"/>
  <c r="O29" i="10"/>
  <c r="Q29" i="10" s="1"/>
  <c r="R29" i="10" s="1"/>
  <c r="O33" i="10"/>
  <c r="Q33" i="10" s="1"/>
  <c r="R33" i="10" s="1"/>
  <c r="O58" i="10"/>
  <c r="O61" i="10"/>
  <c r="O24" i="10"/>
  <c r="Q24" i="10" s="1"/>
  <c r="R24" i="10" s="1"/>
  <c r="O54" i="10"/>
  <c r="O28" i="10"/>
  <c r="Q28" i="10" s="1"/>
  <c r="O32" i="10"/>
  <c r="Q32" i="10" s="1"/>
  <c r="R32" i="10" s="1"/>
  <c r="O59" i="10"/>
  <c r="O27" i="10"/>
  <c r="Q27" i="10" s="1"/>
  <c r="R27" i="10" s="1"/>
  <c r="W50" i="10" l="1"/>
  <c r="X50" i="10" s="1"/>
  <c r="X51" i="10"/>
  <c r="X53" i="10"/>
  <c r="T59" i="10"/>
  <c r="W59" i="10" s="1"/>
  <c r="T61" i="10"/>
  <c r="W61" i="10" s="1"/>
  <c r="R28" i="10"/>
  <c r="R25" i="10"/>
  <c r="R34" i="10"/>
  <c r="T58" i="10"/>
  <c r="W58" i="10"/>
  <c r="X58" i="10" s="1"/>
  <c r="T54" i="10"/>
  <c r="W54" i="10" s="1"/>
  <c r="T56" i="10"/>
  <c r="W56" i="10" s="1"/>
  <c r="X56" i="10" s="1"/>
  <c r="R30" i="10"/>
  <c r="T60" i="10"/>
  <c r="W60" i="10"/>
  <c r="X61" i="10" l="1"/>
  <c r="X59" i="10"/>
  <c r="X54" i="10"/>
  <c r="X55" i="10"/>
  <c r="X60" i="10"/>
  <c r="X57" i="10"/>
</calcChain>
</file>

<file path=xl/sharedStrings.xml><?xml version="1.0" encoding="utf-8"?>
<sst xmlns="http://schemas.openxmlformats.org/spreadsheetml/2006/main" count="94" uniqueCount="92">
  <si>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</si>
  <si>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</si>
  <si>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</si>
  <si>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</si>
  <si>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</si>
  <si>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</si>
  <si>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</si>
  <si>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</si>
  <si>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</si>
  <si>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</si>
  <si>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Problem Set 1 – Solutions</t>
  </si>
  <si>
    <t>Source Text</t>
  </si>
  <si>
    <t>Insurer Cash Flow</t>
  </si>
  <si>
    <t>Columns (11) – (19) are cumulative figures to date</t>
  </si>
  <si>
    <t>Time
(Years)</t>
  </si>
  <si>
    <t>(13)
Excess Loss &amp; ALAE Paid</t>
  </si>
  <si>
    <t>(14)
Total Loss &amp; ALAE Paid</t>
  </si>
  <si>
    <t>(15)
Total Commission</t>
  </si>
  <si>
    <t>(16)
Premium Tax</t>
  </si>
  <si>
    <t>(17)
General Expenses</t>
  </si>
  <si>
    <t>(18)
ULAE</t>
  </si>
  <si>
    <t>(19)
Cash Flow</t>
  </si>
  <si>
    <t>(20)
Incremental Cash Flow</t>
  </si>
  <si>
    <t>Pricing Assumptions</t>
  </si>
  <si>
    <t>Initial Premium</t>
  </si>
  <si>
    <t>Expected Primary Loss &amp; ALAE</t>
  </si>
  <si>
    <t>Expected Excess Loss &amp; ALAE</t>
  </si>
  <si>
    <t>=</t>
  </si>
  <si>
    <t>Commission</t>
  </si>
  <si>
    <t>General Expenses</t>
  </si>
  <si>
    <t>Underwriting Profit Provision</t>
  </si>
  <si>
    <t>T =</t>
  </si>
  <si>
    <t>ULAE</t>
  </si>
  <si>
    <t>Tax Rate</t>
  </si>
  <si>
    <t>There is no aggregate excess loss exposure.</t>
  </si>
  <si>
    <t>We're given the payment pattern, let's look at this information in more detail before working with it.</t>
  </si>
  <si>
    <t>(12) = (2) * Expected Primary Loss &amp; ALAE</t>
  </si>
  <si>
    <t>(17) = (5) * General Expenses</t>
  </si>
  <si>
    <t>(13) = (3) * Expected Excess Loss &amp; ALAE</t>
  </si>
  <si>
    <t>(18) = (Expected Primary and Excess Loss &amp; ALAE) * ULAE % * (6)</t>
  </si>
  <si>
    <t>(14) = (12) + (13)</t>
  </si>
  <si>
    <t>(15) Commission is paid upfront then doesn't change.</t>
  </si>
  <si>
    <t>Payment Patterns</t>
  </si>
  <si>
    <t>Policyholder Cash Flow</t>
  </si>
  <si>
    <t>(1)
Primary Incurred Loss &amp; ALAE</t>
  </si>
  <si>
    <t>(2)
Primary Paid Loss &amp; ALAE</t>
  </si>
  <si>
    <t>(3)
Excess Paid Loss &amp; ALAE</t>
  </si>
  <si>
    <t>(4)
Total Paid Loss &amp; ALAE</t>
  </si>
  <si>
    <t>(5)
General Expenses</t>
  </si>
  <si>
    <t>(6)
ULAE</t>
  </si>
  <si>
    <t>Time (Years)</t>
  </si>
  <si>
    <t>(9)
Cumulative Cash Flow</t>
  </si>
  <si>
    <t>(10)
Incremental Cash Flow</t>
  </si>
  <si>
    <r>
      <rPr>
        <b/>
        <u/>
        <sz val="11"/>
        <color theme="1"/>
        <rFont val="Calibri"/>
        <family val="2"/>
        <scheme val="minor"/>
      </rPr>
      <t>Notes</t>
    </r>
    <r>
      <rPr>
        <sz val="11"/>
        <color theme="1"/>
        <rFont val="Calibri"/>
        <family val="2"/>
        <scheme val="minor"/>
      </rPr>
      <t>:</t>
    </r>
  </si>
  <si>
    <t>(10) = [(9) current row] - [(9) prior row]</t>
  </si>
  <si>
    <t>Note</t>
  </si>
  <si>
    <t xml:space="preserve">As the CAS moves towards computer based testing, this type of problem (which is tedious to do by hand) becomes </t>
  </si>
  <si>
    <t>much easier to test.</t>
  </si>
  <si>
    <t>Note:</t>
  </si>
  <si>
    <t>In the text, Fisher uses an unrounded value of T. Here we've rounded T to 3 decimal places for convenience.</t>
  </si>
  <si>
    <t>Exam 8: Fisher – Other Loss Sensitive Plans</t>
  </si>
  <si>
    <t>W-Fisher-OtherLSPlans1</t>
  </si>
  <si>
    <t>Under a large dollar deductible rating plan the policyholder is responsible for all losses in the deductible layer, i.e. all of the primary losses.</t>
  </si>
  <si>
    <t>Visualize the cash flow for both the policyholder and the insurer under a large dollar deductible rating plan.</t>
  </si>
  <si>
    <t>However, since the insurer pays all claims and then seeks to recover the deductible layer from the policyholder, ULAE applies to all claims.</t>
  </si>
  <si>
    <t>(11)
Total Premium Received</t>
  </si>
  <si>
    <t>(12)
Deductible Loss Reimbursements</t>
  </si>
  <si>
    <t>Using our Exam 5 knowledge the premium formula for a large dollar deductible rating plan is:</t>
  </si>
  <si>
    <t>Premium = { Expected Excess Loss &amp; ALAE + Commission + General Expense + UW Profit + [ULAE * (Expected Primary &amp; Excess Loss &amp; ALAE)] }* Tax Multiplier</t>
  </si>
  <si>
    <t>Also, unlike a retrospective policy,  the premium charged for a large dollar deductible does not change over time. So we immediately get the LDD premium as:</t>
  </si>
  <si>
    <t>1. This is a 1-year large dollar deductible rating plan and the insurer will recover losses in the deductible layer at the end of each quarter.</t>
  </si>
  <si>
    <t>2. Since it's a 1-year policy, all general expenses happen within the first year. ULAE is accrued all the time the losses aren't at ultimate.</t>
  </si>
  <si>
    <t>(11) Calculated at the top of the prior page.</t>
  </si>
  <si>
    <t>3. We assume all losses are at ultimate after 7.5 years.</t>
  </si>
  <si>
    <t>4. Commission is paid in full immediately at policy inception.</t>
  </si>
  <si>
    <t>(19) = (11) + (12) - (14) - (15) - (16) - (17) - (18)</t>
  </si>
  <si>
    <t>(7)
Total Premium Paid</t>
  </si>
  <si>
    <t>(8)
Deductible Loss Reimbursements</t>
  </si>
  <si>
    <t>• (12) Deductible Loss Reimbursements could also be called Primary Loss &amp; ALAE Paid.</t>
  </si>
  <si>
    <t>• The policyholder always has a negative cash flow (unless they experienced no claims in a quarter).</t>
  </si>
  <si>
    <t>• The insurer has a negative cash flow after t = 0  because they have to pay general expenses during the first year plus ULAE on all claims, and pay out</t>
  </si>
  <si>
    <t xml:space="preserve">   on the excess portion of any claims above the deductible.</t>
  </si>
  <si>
    <t>• When all losses have reached ultimate and assuming all losses in the deductible layer are recovered, the insurer is left with the UW profit.</t>
  </si>
  <si>
    <t>(7) Calculated at the top of the page.</t>
  </si>
  <si>
    <t>(8) = (2) * Expected Primary Loss &amp; ALAE</t>
  </si>
  <si>
    <t xml:space="preserve">The premium charged for the large dollar deductible rating plan and illustrate the cash flows from both the policyholder and </t>
  </si>
  <si>
    <t>(9) = -1 * (7) - (8)</t>
  </si>
  <si>
    <t>insurer perspectives.</t>
  </si>
  <si>
    <r>
      <t xml:space="preserve">The requirement for the insured to make additional payments for losses within the deductible layer creates </t>
    </r>
    <r>
      <rPr>
        <u/>
        <sz val="11"/>
        <color theme="1"/>
        <rFont val="Calibri"/>
        <family val="2"/>
        <scheme val="minor"/>
      </rPr>
      <t>credit risk for the insurer</t>
    </r>
    <r>
      <rPr>
        <sz val="11"/>
        <color theme="1"/>
        <rFont val="Calibri"/>
        <family val="2"/>
        <scheme val="minor"/>
      </rPr>
      <t>.</t>
    </r>
  </si>
  <si>
    <t>Visualize the cashflow for a large dollar deductible rating plan</t>
  </si>
  <si>
    <t>Fisher.OtherLSPlans</t>
  </si>
  <si>
    <t>(20) = [(19) current row] - [(19) prior row]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</si>
</sst>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4" xfId="1" applyFill="1" applyBorder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165" fontId="0" fillId="0" borderId="0" xfId="0" applyNumberFormat="1" applyAlignment="1" applyProtection="1">
      <alignment horizontal="left" vertical="top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3" fontId="9" fillId="0" borderId="0" xfId="0" applyNumberFormat="1" applyFont="1" applyAlignment="1" applyProtection="1">
      <alignment horizontal="left"/>
      <protection locked="0"/>
    </xf>
    <xf numFmtId="0" fontId="0" fillId="0" borderId="0" xfId="0" quotePrefix="1" applyAlignment="1" applyProtection="1">
      <alignment horizontal="right"/>
      <protection locked="0"/>
    </xf>
    <xf numFmtId="6" fontId="0" fillId="3" borderId="0" xfId="0" applyNumberFormat="1" applyFill="1" applyAlignment="1" applyProtection="1">
      <alignment horizontal="left"/>
      <protection locked="0"/>
    </xf>
    <xf numFmtId="6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centerContinuous"/>
      <protection locked="0"/>
    </xf>
    <xf numFmtId="6" fontId="0" fillId="0" borderId="0" xfId="0" applyNumberFormat="1" applyAlignment="1" applyProtection="1">
      <alignment horizontal="left"/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5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1" fillId="2" borderId="5" xfId="0" applyFont="1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1" fillId="2" borderId="5" xfId="0" applyNumberFormat="1" applyFont="1" applyFill="1" applyBorder="1" applyProtection="1"/>
    <xf numFmtId="3" fontId="9" fillId="2" borderId="0" xfId="0" applyNumberFormat="1" applyFont="1" applyFill="1" applyBorder="1" applyAlignment="1" applyProtection="1">
      <alignment horizontal="right"/>
    </xf>
    <xf numFmtId="0" fontId="0" fillId="2" borderId="5" xfId="0" applyFill="1" applyBorder="1" applyProtection="1"/>
    <xf numFmtId="0" fontId="0" fillId="2" borderId="10" xfId="0" applyFill="1" applyBorder="1" applyAlignment="1" applyProtection="1">
      <alignment horizontal="center" wrapText="1"/>
    </xf>
    <xf numFmtId="164" fontId="0" fillId="2" borderId="0" xfId="0" applyNumberFormat="1" applyFill="1" applyBorder="1" applyAlignment="1" applyProtection="1">
      <alignment horizontal="center"/>
    </xf>
    <xf numFmtId="164" fontId="0" fillId="2" borderId="0" xfId="2" applyNumberFormat="1" applyFont="1" applyFill="1" applyBorder="1" applyAlignment="1" applyProtection="1">
      <alignment horizontal="center"/>
    </xf>
    <xf numFmtId="0" fontId="0" fillId="2" borderId="11" xfId="0" applyFill="1" applyBorder="1" applyProtection="1"/>
    <xf numFmtId="164" fontId="0" fillId="2" borderId="11" xfId="0" applyNumberFormat="1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1" fillId="2" borderId="12" xfId="0" applyFont="1" applyFill="1" applyBorder="1" applyAlignment="1" applyProtection="1">
      <alignment horizontal="centerContinuous"/>
    </xf>
    <xf numFmtId="0" fontId="0" fillId="2" borderId="10" xfId="0" applyFill="1" applyBorder="1" applyAlignment="1" applyProtection="1">
      <alignment horizontal="centerContinuous"/>
    </xf>
    <xf numFmtId="0" fontId="0" fillId="2" borderId="13" xfId="0" applyFill="1" applyBorder="1" applyAlignment="1" applyProtection="1">
      <alignment horizontal="centerContinuous"/>
    </xf>
    <xf numFmtId="6" fontId="0" fillId="2" borderId="14" xfId="0" applyNumberFormat="1" applyFill="1" applyBorder="1" applyAlignment="1" applyProtection="1">
      <alignment horizontal="right"/>
    </xf>
    <xf numFmtId="0" fontId="0" fillId="2" borderId="15" xfId="0" applyFill="1" applyBorder="1" applyProtection="1"/>
    <xf numFmtId="0" fontId="0" fillId="2" borderId="16" xfId="0" applyFill="1" applyBorder="1" applyProtection="1"/>
    <xf numFmtId="6" fontId="0" fillId="2" borderId="17" xfId="0" applyNumberFormat="1" applyFill="1" applyBorder="1" applyAlignment="1" applyProtection="1">
      <alignment horizontal="right"/>
    </xf>
    <xf numFmtId="0" fontId="0" fillId="2" borderId="18" xfId="0" applyFill="1" applyBorder="1" applyProtection="1"/>
    <xf numFmtId="164" fontId="0" fillId="2" borderId="17" xfId="0" applyNumberFormat="1" applyFill="1" applyBorder="1" applyAlignment="1" applyProtection="1">
      <alignment horizontal="right"/>
    </xf>
    <xf numFmtId="164" fontId="0" fillId="2" borderId="19" xfId="0" applyNumberFormat="1" applyFill="1" applyBorder="1" applyAlignment="1" applyProtection="1">
      <alignment horizontal="right"/>
    </xf>
    <xf numFmtId="0" fontId="0" fillId="2" borderId="1" xfId="0" applyFill="1" applyBorder="1" applyProtection="1"/>
    <xf numFmtId="0" fontId="0" fillId="2" borderId="20" xfId="0" applyFill="1" applyBorder="1" applyProtection="1"/>
    <xf numFmtId="0" fontId="0" fillId="2" borderId="12" xfId="0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center" wrapText="1"/>
    </xf>
    <xf numFmtId="2" fontId="0" fillId="2" borderId="14" xfId="0" applyNumberFormat="1" applyFill="1" applyBorder="1" applyAlignment="1" applyProtection="1">
      <alignment horizontal="center"/>
    </xf>
    <xf numFmtId="9" fontId="0" fillId="2" borderId="15" xfId="0" applyNumberFormat="1" applyFill="1" applyBorder="1" applyAlignment="1" applyProtection="1">
      <alignment horizontal="center"/>
    </xf>
    <xf numFmtId="164" fontId="0" fillId="2" borderId="15" xfId="0" applyNumberFormat="1" applyFill="1" applyBorder="1" applyAlignment="1" applyProtection="1">
      <alignment horizontal="center"/>
    </xf>
    <xf numFmtId="2" fontId="0" fillId="2" borderId="17" xfId="0" applyNumberFormat="1" applyFill="1" applyBorder="1" applyAlignment="1" applyProtection="1">
      <alignment horizontal="center"/>
    </xf>
    <xf numFmtId="164" fontId="0" fillId="2" borderId="18" xfId="0" applyNumberFormat="1" applyFill="1" applyBorder="1" applyAlignment="1" applyProtection="1">
      <alignment horizontal="center"/>
    </xf>
    <xf numFmtId="2" fontId="0" fillId="2" borderId="21" xfId="0" applyNumberFormat="1" applyFill="1" applyBorder="1" applyAlignment="1" applyProtection="1">
      <alignment horizontal="center"/>
    </xf>
    <xf numFmtId="164" fontId="0" fillId="2" borderId="22" xfId="0" applyNumberFormat="1" applyFill="1" applyBorder="1" applyAlignment="1" applyProtection="1">
      <alignment horizontal="center"/>
    </xf>
    <xf numFmtId="2" fontId="0" fillId="2" borderId="19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0" fillId="2" borderId="20" xfId="0" applyNumberForma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6" fontId="0" fillId="0" borderId="15" xfId="0" applyNumberFormat="1" applyBorder="1" applyAlignment="1" applyProtection="1">
      <alignment horizontal="center"/>
      <protection locked="0"/>
    </xf>
    <xf numFmtId="6" fontId="0" fillId="3" borderId="15" xfId="0" applyNumberFormat="1" applyFill="1" applyBorder="1" applyAlignment="1" applyProtection="1">
      <alignment horizontal="center"/>
      <protection locked="0"/>
    </xf>
    <xf numFmtId="6" fontId="0" fillId="3" borderId="16" xfId="0" applyNumberFormat="1" applyFill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6" fontId="0" fillId="0" borderId="0" xfId="0" applyNumberFormat="1" applyBorder="1" applyAlignment="1" applyProtection="1">
      <alignment horizontal="center"/>
      <protection locked="0"/>
    </xf>
    <xf numFmtId="6" fontId="0" fillId="3" borderId="0" xfId="0" applyNumberFormat="1" applyFill="1" applyBorder="1" applyAlignment="1" applyProtection="1">
      <alignment horizontal="center"/>
      <protection locked="0"/>
    </xf>
    <xf numFmtId="6" fontId="0" fillId="3" borderId="18" xfId="0" applyNumberFormat="1" applyFill="1" applyBorder="1" applyAlignment="1" applyProtection="1">
      <alignment horizontal="center"/>
      <protection locked="0"/>
    </xf>
    <xf numFmtId="2" fontId="0" fillId="0" borderId="19" xfId="0" applyNumberFormat="1" applyBorder="1" applyAlignment="1" applyProtection="1">
      <alignment horizontal="center"/>
      <protection locked="0"/>
    </xf>
    <xf numFmtId="6" fontId="0" fillId="0" borderId="1" xfId="0" applyNumberFormat="1" applyBorder="1" applyAlignment="1" applyProtection="1">
      <alignment horizontal="center"/>
      <protection locked="0"/>
    </xf>
    <xf numFmtId="6" fontId="0" fillId="3" borderId="1" xfId="0" applyNumberFormat="1" applyFill="1" applyBorder="1" applyAlignment="1" applyProtection="1">
      <alignment horizontal="center"/>
      <protection locked="0"/>
    </xf>
    <xf numFmtId="6" fontId="0" fillId="3" borderId="20" xfId="0" applyNumberFormat="1" applyFill="1" applyBorder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84" t="s">
        <v>60</v>
      </c>
      <c r="B5" s="84"/>
      <c r="C5" s="84"/>
    </row>
    <row r="6" spans="1:3" ht="15" customHeight="1" x14ac:dyDescent="0.25">
      <c r="A6" s="84"/>
      <c r="B6" s="84"/>
      <c r="C6" s="84"/>
    </row>
    <row r="7" spans="1:3" ht="15" customHeight="1" x14ac:dyDescent="0.25"/>
    <row r="8" spans="1:3" ht="15" customHeight="1" x14ac:dyDescent="0.3">
      <c r="A8" s="85" t="s">
        <v>10</v>
      </c>
      <c r="B8" s="85"/>
      <c r="C8" s="85"/>
    </row>
    <row r="9" spans="1:3" ht="21" x14ac:dyDescent="0.35">
      <c r="A9" s="3"/>
      <c r="B9" s="3"/>
      <c r="C9" s="3"/>
    </row>
    <row r="10" spans="1:3" x14ac:dyDescent="0.25">
      <c r="A10" s="4" t="s">
        <v>0</v>
      </c>
      <c r="B10" s="4" t="s">
        <v>1</v>
      </c>
      <c r="C10" s="4" t="s">
        <v>2</v>
      </c>
    </row>
    <row r="11" spans="1:3" x14ac:dyDescent="0.25">
      <c r="A11" s="5">
        <v>1</v>
      </c>
      <c r="B11" s="2" t="s">
        <v>61</v>
      </c>
      <c r="C11" s="1" t="s">
        <v>89</v>
      </c>
    </row>
    <row r="12" spans="1:3" x14ac:dyDescent="0.25">
      <c r="A12" s="5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7" spans="1:1" x14ac:dyDescent="0.25">
      <c r="A47" s="6"/>
    </row>
    <row r="48" spans="1:1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</sheetData>
  <sheetProtection algorithmName="SHA-512" hashValue="oO7QZfObzM38r46TCN6d2dYVcytTgBl2zlJjV0rugHIKzahtYD/toSXlxlikHyFDeBdvr3gXzsDTJxgrUdW/3w==" saltValue="WSrnwOJZ77DXOk64Tzv5jQ==" spinCount="100000" sheet="1" objects="1" scenarios="1" formatCells="0" formatColumns="0" formatRows="0"/>
  <mergeCells count="2">
    <mergeCell ref="A5:C6"/>
    <mergeCell ref="A8:C8"/>
  </mergeCells>
  <hyperlinks>
    <hyperlink ref="A11" location="'W-Fisher-OtherLSPlans1'!A1" display="'W-Fisher-OtherLSPlans1'!A1" xr:uid="{DC971D5C-483B-4A01-B4E0-7E9F4C0FB7E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C6B6-2576-4F44-A254-CE536946DE25}">
  <sheetPr codeName="Sheet69"/>
  <dimension ref="A1:AM73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12.5703125" style="10" customWidth="1"/>
    <col min="4" max="4" width="17.140625" style="10" customWidth="1"/>
    <col min="5" max="5" width="15.28515625" style="10" customWidth="1"/>
    <col min="6" max="6" width="11.7109375" style="10" customWidth="1"/>
    <col min="7" max="7" width="11.7109375" style="10" bestFit="1" customWidth="1"/>
    <col min="8" max="8" width="11" style="10" bestFit="1" customWidth="1"/>
    <col min="9" max="9" width="12" style="10" customWidth="1"/>
    <col min="10" max="10" width="9.5703125" style="10" customWidth="1"/>
    <col min="11" max="11" width="9.140625" style="10" customWidth="1"/>
    <col min="12" max="12" width="4.85546875" style="10" customWidth="1"/>
    <col min="13" max="13" width="2.7109375" style="10" customWidth="1"/>
    <col min="14" max="14" width="14.7109375" style="10" customWidth="1"/>
    <col min="15" max="15" width="18.28515625" style="10" customWidth="1"/>
    <col min="16" max="16" width="16.28515625" style="10" bestFit="1" customWidth="1"/>
    <col min="17" max="17" width="13.7109375" style="10" customWidth="1"/>
    <col min="18" max="18" width="11.85546875" style="10" customWidth="1"/>
    <col min="19" max="19" width="12.140625" style="10" customWidth="1"/>
    <col min="20" max="20" width="9.7109375" style="10" customWidth="1"/>
    <col min="21" max="21" width="10.42578125" style="10" customWidth="1"/>
    <col min="22" max="22" width="8.28515625" style="10" bestFit="1" customWidth="1"/>
    <col min="23" max="23" width="10.85546875" style="10" customWidth="1"/>
    <col min="24" max="24" width="12.42578125" style="10" customWidth="1"/>
    <col min="25" max="25" width="11.42578125" style="10" customWidth="1"/>
    <col min="26" max="26" width="3.7109375" style="10" customWidth="1"/>
    <col min="27" max="28" width="9.140625" style="10"/>
    <col min="29" max="29" width="15.7109375" style="10" customWidth="1"/>
    <col min="30" max="30" width="16.42578125" style="10" customWidth="1"/>
    <col min="31" max="31" width="12.85546875" style="10" customWidth="1"/>
    <col min="32" max="32" width="11.85546875" style="10" customWidth="1"/>
    <col min="33" max="33" width="12.28515625" style="10" customWidth="1"/>
    <col min="34" max="34" width="10.140625" style="10" bestFit="1" customWidth="1"/>
    <col min="35" max="35" width="9.5703125" style="10" customWidth="1"/>
    <col min="36" max="36" width="10.140625" style="10" bestFit="1" customWidth="1"/>
    <col min="37" max="37" width="11.28515625" style="10" bestFit="1" customWidth="1"/>
    <col min="38" max="38" width="11.7109375" style="10" customWidth="1"/>
    <col min="39" max="16384" width="9.140625" style="10"/>
  </cols>
  <sheetData>
    <row r="1" spans="1:27" x14ac:dyDescent="0.25">
      <c r="A1" s="23" t="s">
        <v>3</v>
      </c>
      <c r="B1" s="24"/>
      <c r="C1" s="24" t="s">
        <v>90</v>
      </c>
      <c r="D1" s="25"/>
      <c r="E1" s="24"/>
      <c r="F1" s="24"/>
      <c r="G1" s="24"/>
      <c r="H1" s="24"/>
      <c r="I1" s="24"/>
      <c r="J1" s="24"/>
      <c r="K1" s="24"/>
      <c r="L1" s="7" t="s">
        <v>8</v>
      </c>
      <c r="M1" s="8"/>
      <c r="N1" s="9" t="s">
        <v>9</v>
      </c>
      <c r="AA1" s="8"/>
    </row>
    <row r="2" spans="1:27" x14ac:dyDescent="0.25">
      <c r="A2" s="26" t="s">
        <v>4</v>
      </c>
      <c r="B2" s="27"/>
      <c r="C2" s="27" t="s">
        <v>11</v>
      </c>
      <c r="D2" s="27"/>
      <c r="E2" s="27"/>
      <c r="F2" s="27"/>
      <c r="G2" s="27"/>
      <c r="H2" s="27"/>
      <c r="I2" s="27"/>
      <c r="J2" s="27"/>
      <c r="K2" s="27"/>
      <c r="L2" s="28"/>
      <c r="M2" s="8"/>
      <c r="N2" s="10" t="s">
        <v>62</v>
      </c>
      <c r="AA2" s="8"/>
    </row>
    <row r="3" spans="1:27" x14ac:dyDescent="0.25">
      <c r="A3" s="29" t="s">
        <v>5</v>
      </c>
      <c r="B3" s="30"/>
      <c r="C3" s="30" t="s">
        <v>63</v>
      </c>
      <c r="D3" s="27"/>
      <c r="E3" s="27"/>
      <c r="F3" s="27"/>
      <c r="G3" s="27"/>
      <c r="H3" s="27"/>
      <c r="I3" s="27"/>
      <c r="J3" s="27"/>
      <c r="K3" s="27"/>
      <c r="L3" s="28"/>
      <c r="M3" s="8"/>
      <c r="N3" s="11" t="s">
        <v>64</v>
      </c>
      <c r="O3" s="12"/>
      <c r="AA3" s="8"/>
    </row>
    <row r="4" spans="1:27" x14ac:dyDescent="0.25">
      <c r="A4" s="31"/>
      <c r="B4" s="32"/>
      <c r="C4" s="32"/>
      <c r="D4" s="32"/>
      <c r="E4" s="32"/>
      <c r="F4" s="32"/>
      <c r="G4" s="27"/>
      <c r="H4" s="32"/>
      <c r="I4" s="32"/>
      <c r="J4" s="32"/>
      <c r="K4" s="32"/>
      <c r="L4" s="33"/>
      <c r="M4" s="13"/>
      <c r="N4" s="10" t="s">
        <v>67</v>
      </c>
      <c r="AA4" s="13"/>
    </row>
    <row r="5" spans="1:27" ht="15" customHeight="1" x14ac:dyDescent="0.25">
      <c r="A5" s="34" t="s">
        <v>6</v>
      </c>
      <c r="B5" s="35"/>
      <c r="C5" s="45" t="s">
        <v>23</v>
      </c>
      <c r="D5" s="46"/>
      <c r="E5" s="47"/>
      <c r="F5" s="27"/>
      <c r="G5" s="27"/>
      <c r="H5" s="27"/>
      <c r="I5" s="27"/>
      <c r="J5" s="27"/>
      <c r="K5" s="27"/>
      <c r="L5" s="28"/>
      <c r="M5" s="13"/>
      <c r="N5" s="10" t="s">
        <v>68</v>
      </c>
      <c r="AA5" s="13"/>
    </row>
    <row r="6" spans="1:27" x14ac:dyDescent="0.25">
      <c r="A6" s="36"/>
      <c r="B6" s="35"/>
      <c r="C6" s="48">
        <v>600000</v>
      </c>
      <c r="D6" s="49" t="s">
        <v>25</v>
      </c>
      <c r="E6" s="50"/>
      <c r="F6" s="27"/>
      <c r="G6" s="27"/>
      <c r="H6" s="27"/>
      <c r="I6" s="27"/>
      <c r="J6" s="27"/>
      <c r="K6" s="27"/>
      <c r="L6" s="28"/>
      <c r="M6" s="13"/>
      <c r="AA6" s="13"/>
    </row>
    <row r="7" spans="1:27" ht="15" customHeight="1" x14ac:dyDescent="0.25">
      <c r="A7" s="36"/>
      <c r="B7" s="35"/>
      <c r="C7" s="51">
        <v>300000</v>
      </c>
      <c r="D7" s="27" t="s">
        <v>26</v>
      </c>
      <c r="E7" s="52"/>
      <c r="F7" s="27"/>
      <c r="G7" s="27"/>
      <c r="H7" s="27"/>
      <c r="I7" s="27"/>
      <c r="J7" s="27"/>
      <c r="K7" s="27"/>
      <c r="L7" s="28"/>
      <c r="M7" s="13"/>
      <c r="N7" s="10" t="str">
        <f>"The tax multiplier, T, is  1 / (1 - " &amp;TEXT(C12,"0.0%") &amp;")"</f>
        <v>The tax multiplier, T, is  1 / (1 - 3.0%)</v>
      </c>
      <c r="AA7" s="13"/>
    </row>
    <row r="8" spans="1:27" ht="15" customHeight="1" x14ac:dyDescent="0.25">
      <c r="A8" s="34"/>
      <c r="B8" s="32"/>
      <c r="C8" s="51">
        <v>55000</v>
      </c>
      <c r="D8" s="27" t="s">
        <v>28</v>
      </c>
      <c r="E8" s="52"/>
      <c r="F8" s="27"/>
      <c r="G8" s="27"/>
      <c r="H8" s="27"/>
      <c r="I8" s="27"/>
      <c r="J8" s="27"/>
      <c r="K8" s="27"/>
      <c r="L8" s="28"/>
      <c r="M8" s="13"/>
      <c r="N8" s="14" t="s">
        <v>31</v>
      </c>
      <c r="O8" s="15">
        <f>ROUND(1/(1-C12),3)</f>
        <v>1.0309999999999999</v>
      </c>
      <c r="P8" s="16"/>
      <c r="AA8" s="13"/>
    </row>
    <row r="9" spans="1:27" x14ac:dyDescent="0.25">
      <c r="A9" s="36"/>
      <c r="B9" s="32"/>
      <c r="C9" s="51">
        <v>15000</v>
      </c>
      <c r="D9" s="27" t="s">
        <v>29</v>
      </c>
      <c r="E9" s="52"/>
      <c r="F9" s="27"/>
      <c r="G9" s="27"/>
      <c r="H9" s="27"/>
      <c r="I9" s="27"/>
      <c r="J9" s="27"/>
      <c r="K9" s="27"/>
      <c r="L9" s="28"/>
      <c r="M9" s="13"/>
      <c r="AA9" s="13"/>
    </row>
    <row r="10" spans="1:27" x14ac:dyDescent="0.25">
      <c r="A10" s="31"/>
      <c r="B10" s="32"/>
      <c r="C10" s="51">
        <v>5000</v>
      </c>
      <c r="D10" s="27" t="s">
        <v>30</v>
      </c>
      <c r="E10" s="52"/>
      <c r="F10" s="27"/>
      <c r="G10" s="27"/>
      <c r="H10" s="27"/>
      <c r="I10" s="27"/>
      <c r="J10" s="27"/>
      <c r="K10" s="27"/>
      <c r="L10" s="28"/>
      <c r="M10" s="13"/>
      <c r="N10" s="15" t="s">
        <v>69</v>
      </c>
      <c r="AA10" s="13"/>
    </row>
    <row r="11" spans="1:27" x14ac:dyDescent="0.25">
      <c r="A11" s="31"/>
      <c r="B11" s="32"/>
      <c r="C11" s="53">
        <v>0.1</v>
      </c>
      <c r="D11" s="27" t="s">
        <v>32</v>
      </c>
      <c r="E11" s="52"/>
      <c r="F11" s="27"/>
      <c r="G11" s="27"/>
      <c r="H11" s="27"/>
      <c r="I11" s="27"/>
      <c r="J11" s="27"/>
      <c r="K11" s="27"/>
      <c r="L11" s="28"/>
      <c r="M11" s="13"/>
      <c r="N11" s="14" t="str">
        <f>"Premium = "</f>
        <v xml:space="preserve">Premium = </v>
      </c>
      <c r="O11" s="10" t="str">
        <f>"{ "&amp;TEXT(C7,"$0,000") &amp;" + " &amp;TEXT(C8,"$0,000") &amp;" + "&amp;TEXT(C9,"$0,000")&amp;" + "&amp;TEXT(C10,"$0,000") &amp;" + "&amp;TEXT(C11,"0.0%")&amp;" * ("&amp;TEXT(C6,"$0,000")&amp;" + "&amp;TEXT(C7,"$0,000")&amp;") } * "&amp;O8</f>
        <v>{ $300,000 + $55,000 + $15,000 + $5,000 + 10.0% * ($600,000 + $300,000) } * 1.031</v>
      </c>
      <c r="AA11" s="13"/>
    </row>
    <row r="12" spans="1:27" x14ac:dyDescent="0.25">
      <c r="A12" s="31"/>
      <c r="B12" s="27"/>
      <c r="C12" s="54">
        <v>0.03</v>
      </c>
      <c r="D12" s="55" t="s">
        <v>33</v>
      </c>
      <c r="E12" s="56"/>
      <c r="F12" s="27"/>
      <c r="G12" s="27"/>
      <c r="H12" s="27"/>
      <c r="I12" s="27"/>
      <c r="J12" s="27"/>
      <c r="K12" s="27"/>
      <c r="L12" s="28"/>
      <c r="M12" s="13"/>
      <c r="N12" s="17" t="s">
        <v>27</v>
      </c>
      <c r="O12" s="18">
        <f>ROUND((C7+C8+C9+C10+C11*(C6+C7))*(1/(1-C12)),0)</f>
        <v>479381</v>
      </c>
      <c r="AA12" s="13"/>
    </row>
    <row r="13" spans="1:27" x14ac:dyDescent="0.25">
      <c r="A13" s="31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13"/>
      <c r="AA13" s="13"/>
    </row>
    <row r="14" spans="1:27" x14ac:dyDescent="0.25">
      <c r="A14" s="31"/>
      <c r="B14" s="27"/>
      <c r="C14" s="27" t="s">
        <v>34</v>
      </c>
      <c r="D14" s="27"/>
      <c r="E14" s="27"/>
      <c r="F14" s="27"/>
      <c r="G14" s="27"/>
      <c r="H14" s="27"/>
      <c r="I14" s="27"/>
      <c r="J14" s="27"/>
      <c r="K14" s="27"/>
      <c r="L14" s="28"/>
      <c r="M14" s="13"/>
      <c r="N14" s="10" t="s">
        <v>35</v>
      </c>
      <c r="AA14" s="13"/>
    </row>
    <row r="15" spans="1:27" x14ac:dyDescent="0.25">
      <c r="A15" s="3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  <c r="M15" s="13"/>
      <c r="AA15" s="13"/>
    </row>
    <row r="16" spans="1:27" x14ac:dyDescent="0.25">
      <c r="A16" s="3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13"/>
      <c r="N16" s="10" t="s">
        <v>70</v>
      </c>
      <c r="AA16" s="13"/>
    </row>
    <row r="17" spans="1:39" x14ac:dyDescent="0.25">
      <c r="A17" s="3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  <c r="M17" s="13"/>
      <c r="N17" s="10" t="s">
        <v>71</v>
      </c>
      <c r="AA17" s="13"/>
    </row>
    <row r="18" spans="1:39" x14ac:dyDescent="0.25">
      <c r="A18" s="3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  <c r="M18" s="13"/>
      <c r="N18" s="10" t="s">
        <v>73</v>
      </c>
      <c r="AA18" s="13"/>
    </row>
    <row r="19" spans="1:39" x14ac:dyDescent="0.25">
      <c r="A19" s="3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  <c r="M19" s="13"/>
      <c r="N19" s="11" t="s">
        <v>74</v>
      </c>
      <c r="AA19" s="13"/>
    </row>
    <row r="20" spans="1:39" x14ac:dyDescent="0.25">
      <c r="A20" s="3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  <c r="M20" s="13"/>
      <c r="AA20" s="13"/>
    </row>
    <row r="21" spans="1:39" x14ac:dyDescent="0.25">
      <c r="A21" s="36"/>
      <c r="B21" s="27"/>
      <c r="C21" s="45" t="s">
        <v>42</v>
      </c>
      <c r="D21" s="46"/>
      <c r="E21" s="46"/>
      <c r="F21" s="46"/>
      <c r="G21" s="46"/>
      <c r="H21" s="46"/>
      <c r="I21" s="46"/>
      <c r="J21" s="46"/>
      <c r="K21" s="47"/>
      <c r="L21" s="28"/>
      <c r="M21" s="13"/>
      <c r="N21" s="9" t="s">
        <v>43</v>
      </c>
      <c r="AA21" s="13"/>
    </row>
    <row r="22" spans="1:39" ht="60" x14ac:dyDescent="0.25">
      <c r="A22" s="36"/>
      <c r="B22" s="27"/>
      <c r="C22" s="57" t="s">
        <v>14</v>
      </c>
      <c r="D22" s="37" t="s">
        <v>24</v>
      </c>
      <c r="E22" s="37" t="s">
        <v>44</v>
      </c>
      <c r="F22" s="37" t="s">
        <v>45</v>
      </c>
      <c r="G22" s="37" t="s">
        <v>46</v>
      </c>
      <c r="H22" s="37" t="s">
        <v>47</v>
      </c>
      <c r="I22" s="37" t="s">
        <v>28</v>
      </c>
      <c r="J22" s="37" t="s">
        <v>48</v>
      </c>
      <c r="K22" s="58" t="s">
        <v>49</v>
      </c>
      <c r="L22" s="28"/>
      <c r="M22" s="13"/>
      <c r="N22" s="69" t="s">
        <v>50</v>
      </c>
      <c r="O22" s="70" t="s">
        <v>76</v>
      </c>
      <c r="P22" s="70" t="s">
        <v>77</v>
      </c>
      <c r="Q22" s="70" t="s">
        <v>51</v>
      </c>
      <c r="R22" s="71" t="s">
        <v>52</v>
      </c>
      <c r="AA22" s="13"/>
    </row>
    <row r="23" spans="1:39" ht="15" customHeight="1" x14ac:dyDescent="0.25">
      <c r="A23" s="36"/>
      <c r="B23" s="27"/>
      <c r="C23" s="59">
        <v>0</v>
      </c>
      <c r="D23" s="60">
        <v>1</v>
      </c>
      <c r="E23" s="49"/>
      <c r="F23" s="49"/>
      <c r="G23" s="49"/>
      <c r="H23" s="49"/>
      <c r="I23" s="60">
        <v>1</v>
      </c>
      <c r="J23" s="61">
        <v>0.25</v>
      </c>
      <c r="K23" s="50"/>
      <c r="L23" s="28"/>
      <c r="M23" s="13"/>
      <c r="N23" s="72">
        <v>0</v>
      </c>
      <c r="O23" s="73">
        <f>$O$12</f>
        <v>479381</v>
      </c>
      <c r="P23" s="73">
        <v>0</v>
      </c>
      <c r="Q23" s="74">
        <f>-O23-P23</f>
        <v>-479381</v>
      </c>
      <c r="R23" s="75">
        <f>Q23</f>
        <v>-479381</v>
      </c>
      <c r="AA23" s="13"/>
    </row>
    <row r="24" spans="1:39" ht="15" customHeight="1" x14ac:dyDescent="0.25">
      <c r="A24" s="36"/>
      <c r="B24" s="27"/>
      <c r="C24" s="62">
        <f>C23+0.25</f>
        <v>0.25</v>
      </c>
      <c r="D24" s="27"/>
      <c r="E24" s="38">
        <v>0.107</v>
      </c>
      <c r="F24" s="38">
        <v>2.1000000000000001E-2</v>
      </c>
      <c r="G24" s="38">
        <v>1E-3</v>
      </c>
      <c r="H24" s="38">
        <v>1.4E-2</v>
      </c>
      <c r="I24" s="39"/>
      <c r="J24" s="38">
        <v>0.438</v>
      </c>
      <c r="K24" s="63">
        <v>7.2999999999999995E-2</v>
      </c>
      <c r="L24" s="28"/>
      <c r="M24" s="13"/>
      <c r="N24" s="76">
        <f>N23+0.25</f>
        <v>0.25</v>
      </c>
      <c r="O24" s="77">
        <f t="shared" ref="O24:O34" si="0">$O$12</f>
        <v>479381</v>
      </c>
      <c r="P24" s="77">
        <f>F24*$C$6</f>
        <v>12600</v>
      </c>
      <c r="Q24" s="78">
        <f>-O24-P24</f>
        <v>-491981</v>
      </c>
      <c r="R24" s="79">
        <f>Q24-Q23</f>
        <v>-12600</v>
      </c>
      <c r="AA24" s="13"/>
    </row>
    <row r="25" spans="1:39" ht="15" customHeight="1" x14ac:dyDescent="0.25">
      <c r="A25" s="36"/>
      <c r="B25" s="27"/>
      <c r="C25" s="62">
        <f t="shared" ref="C25:C27" si="1">C24+0.25</f>
        <v>0.5</v>
      </c>
      <c r="D25" s="27"/>
      <c r="E25" s="38">
        <v>0.26300000000000001</v>
      </c>
      <c r="F25" s="38">
        <v>7.1999999999999995E-2</v>
      </c>
      <c r="G25" s="38">
        <v>5.0000000000000001E-3</v>
      </c>
      <c r="H25" s="38">
        <v>0.05</v>
      </c>
      <c r="I25" s="27"/>
      <c r="J25" s="38">
        <v>0.625</v>
      </c>
      <c r="K25" s="63">
        <v>0.16200000000000001</v>
      </c>
      <c r="L25" s="28"/>
      <c r="M25" s="13"/>
      <c r="N25" s="76">
        <f t="shared" ref="N25:N27" si="2">N24+0.25</f>
        <v>0.5</v>
      </c>
      <c r="O25" s="77">
        <f t="shared" si="0"/>
        <v>479381</v>
      </c>
      <c r="P25" s="77">
        <f t="shared" ref="P25:P34" si="3">F25*$C$6</f>
        <v>43200</v>
      </c>
      <c r="Q25" s="78">
        <f t="shared" ref="Q25:Q34" si="4">-O25-P25</f>
        <v>-522581</v>
      </c>
      <c r="R25" s="79">
        <f t="shared" ref="R25:R34" si="5">Q25-Q24</f>
        <v>-30600</v>
      </c>
      <c r="AA25" s="13"/>
    </row>
    <row r="26" spans="1:39" ht="15" customHeight="1" x14ac:dyDescent="0.25">
      <c r="A26" s="36"/>
      <c r="B26" s="27"/>
      <c r="C26" s="62">
        <f t="shared" si="1"/>
        <v>0.75</v>
      </c>
      <c r="D26" s="27"/>
      <c r="E26" s="38">
        <v>0.45400000000000001</v>
      </c>
      <c r="F26" s="38">
        <v>0.14499999999999999</v>
      </c>
      <c r="G26" s="38">
        <v>0.02</v>
      </c>
      <c r="H26" s="38">
        <v>0.10299999999999999</v>
      </c>
      <c r="I26" s="27"/>
      <c r="J26" s="38">
        <v>0.81299999999999994</v>
      </c>
      <c r="K26" s="63">
        <v>0.26500000000000001</v>
      </c>
      <c r="L26" s="28"/>
      <c r="M26" s="13"/>
      <c r="N26" s="76">
        <f t="shared" si="2"/>
        <v>0.75</v>
      </c>
      <c r="O26" s="77">
        <f t="shared" si="0"/>
        <v>479381</v>
      </c>
      <c r="P26" s="77">
        <f t="shared" si="3"/>
        <v>87000</v>
      </c>
      <c r="Q26" s="78">
        <f t="shared" si="4"/>
        <v>-566381</v>
      </c>
      <c r="R26" s="79">
        <f t="shared" si="5"/>
        <v>-43800</v>
      </c>
      <c r="AA26" s="13"/>
    </row>
    <row r="27" spans="1:39" ht="15" customHeight="1" x14ac:dyDescent="0.25">
      <c r="A27" s="36"/>
      <c r="B27" s="27"/>
      <c r="C27" s="64">
        <f t="shared" si="1"/>
        <v>1</v>
      </c>
      <c r="D27" s="40"/>
      <c r="E27" s="41">
        <v>0.65500000000000003</v>
      </c>
      <c r="F27" s="41">
        <v>0.23400000000000001</v>
      </c>
      <c r="G27" s="41">
        <v>0.05</v>
      </c>
      <c r="H27" s="41">
        <v>0.17299999999999999</v>
      </c>
      <c r="I27" s="40"/>
      <c r="J27" s="41">
        <v>1</v>
      </c>
      <c r="K27" s="65">
        <v>0.38</v>
      </c>
      <c r="L27" s="28"/>
      <c r="M27" s="13"/>
      <c r="N27" s="76">
        <f t="shared" si="2"/>
        <v>1</v>
      </c>
      <c r="O27" s="77">
        <f t="shared" si="0"/>
        <v>479381</v>
      </c>
      <c r="P27" s="77">
        <f t="shared" si="3"/>
        <v>140400</v>
      </c>
      <c r="Q27" s="78">
        <f t="shared" si="4"/>
        <v>-619781</v>
      </c>
      <c r="R27" s="79">
        <f t="shared" si="5"/>
        <v>-53400</v>
      </c>
      <c r="AA27" s="13"/>
    </row>
    <row r="28" spans="1:39" ht="15" customHeight="1" x14ac:dyDescent="0.25">
      <c r="A28" s="36"/>
      <c r="B28" s="27"/>
      <c r="C28" s="62">
        <f>C27+0.5</f>
        <v>1.5</v>
      </c>
      <c r="D28" s="27"/>
      <c r="E28" s="38">
        <v>0.77300000000000002</v>
      </c>
      <c r="F28" s="38">
        <v>0.40899999999999997</v>
      </c>
      <c r="G28" s="38">
        <v>0.15</v>
      </c>
      <c r="H28" s="38">
        <v>0.32300000000000001</v>
      </c>
      <c r="I28" s="27"/>
      <c r="J28" s="27"/>
      <c r="K28" s="63">
        <v>0.49199999999999999</v>
      </c>
      <c r="L28" s="28"/>
      <c r="M28" s="13"/>
      <c r="N28" s="76">
        <f>N27+0.5</f>
        <v>1.5</v>
      </c>
      <c r="O28" s="77">
        <f t="shared" si="0"/>
        <v>479381</v>
      </c>
      <c r="P28" s="77">
        <f t="shared" si="3"/>
        <v>245399.99999999997</v>
      </c>
      <c r="Q28" s="78">
        <f t="shared" si="4"/>
        <v>-724781</v>
      </c>
      <c r="R28" s="79">
        <f t="shared" si="5"/>
        <v>-105000</v>
      </c>
      <c r="AA28" s="13"/>
      <c r="AB28" s="20"/>
      <c r="AM28" s="13"/>
    </row>
    <row r="29" spans="1:39" x14ac:dyDescent="0.25">
      <c r="A29" s="36"/>
      <c r="B29" s="27"/>
      <c r="C29" s="62">
        <f>C28+1</f>
        <v>2.5</v>
      </c>
      <c r="D29" s="27"/>
      <c r="E29" s="38">
        <v>0.879</v>
      </c>
      <c r="F29" s="38">
        <v>0.63500000000000001</v>
      </c>
      <c r="G29" s="38">
        <v>0.35</v>
      </c>
      <c r="H29" s="38">
        <v>0.54</v>
      </c>
      <c r="I29" s="27"/>
      <c r="J29" s="27"/>
      <c r="K29" s="63">
        <v>0.65500000000000003</v>
      </c>
      <c r="L29" s="28"/>
      <c r="M29" s="13"/>
      <c r="N29" s="76">
        <f>N28+1</f>
        <v>2.5</v>
      </c>
      <c r="O29" s="77">
        <f t="shared" si="0"/>
        <v>479381</v>
      </c>
      <c r="P29" s="77">
        <f t="shared" si="3"/>
        <v>381000</v>
      </c>
      <c r="Q29" s="78">
        <f t="shared" si="4"/>
        <v>-860381</v>
      </c>
      <c r="R29" s="79">
        <f t="shared" si="5"/>
        <v>-135600</v>
      </c>
      <c r="AA29" s="13"/>
      <c r="AB29" s="20"/>
      <c r="AM29" s="13"/>
    </row>
    <row r="30" spans="1:39" x14ac:dyDescent="0.25">
      <c r="A30" s="36"/>
      <c r="B30" s="27"/>
      <c r="C30" s="62">
        <f t="shared" ref="C30:C34" si="6">C29+1</f>
        <v>3.5</v>
      </c>
      <c r="D30" s="27"/>
      <c r="E30" s="38">
        <v>0.93899999999999995</v>
      </c>
      <c r="F30" s="38">
        <v>0.79800000000000004</v>
      </c>
      <c r="G30" s="38">
        <v>0.6</v>
      </c>
      <c r="H30" s="38">
        <v>0.73199999999999998</v>
      </c>
      <c r="I30" s="27"/>
      <c r="J30" s="27"/>
      <c r="K30" s="63">
        <v>0.79900000000000004</v>
      </c>
      <c r="L30" s="28"/>
      <c r="M30" s="13"/>
      <c r="N30" s="76">
        <f t="shared" ref="N30:N34" si="7">N29+1</f>
        <v>3.5</v>
      </c>
      <c r="O30" s="77">
        <f t="shared" si="0"/>
        <v>479381</v>
      </c>
      <c r="P30" s="77">
        <f t="shared" si="3"/>
        <v>478800</v>
      </c>
      <c r="Q30" s="78">
        <f t="shared" si="4"/>
        <v>-958181</v>
      </c>
      <c r="R30" s="79">
        <f t="shared" si="5"/>
        <v>-97800</v>
      </c>
      <c r="AA30" s="13"/>
      <c r="AB30" s="20"/>
      <c r="AM30" s="13"/>
    </row>
    <row r="31" spans="1:39" x14ac:dyDescent="0.25">
      <c r="A31" s="36"/>
      <c r="B31" s="27"/>
      <c r="C31" s="62">
        <f t="shared" si="6"/>
        <v>4.5</v>
      </c>
      <c r="D31" s="27"/>
      <c r="E31" s="38">
        <v>0.97399999999999998</v>
      </c>
      <c r="F31" s="38">
        <v>0.90400000000000003</v>
      </c>
      <c r="G31" s="38">
        <v>0.8</v>
      </c>
      <c r="H31" s="38">
        <v>0.86899999999999999</v>
      </c>
      <c r="I31" s="27"/>
      <c r="J31" s="27"/>
      <c r="K31" s="63">
        <v>0.90200000000000002</v>
      </c>
      <c r="L31" s="28"/>
      <c r="M31" s="13"/>
      <c r="N31" s="76">
        <f t="shared" si="7"/>
        <v>4.5</v>
      </c>
      <c r="O31" s="77">
        <f t="shared" si="0"/>
        <v>479381</v>
      </c>
      <c r="P31" s="77">
        <f t="shared" si="3"/>
        <v>542400</v>
      </c>
      <c r="Q31" s="78">
        <f t="shared" si="4"/>
        <v>-1021781</v>
      </c>
      <c r="R31" s="79">
        <f t="shared" si="5"/>
        <v>-63600</v>
      </c>
      <c r="AA31" s="13"/>
      <c r="AB31" s="20"/>
      <c r="AM31" s="13"/>
    </row>
    <row r="32" spans="1:39" x14ac:dyDescent="0.25">
      <c r="A32" s="36"/>
      <c r="B32" s="27"/>
      <c r="C32" s="62">
        <f t="shared" si="6"/>
        <v>5.5</v>
      </c>
      <c r="D32" s="27"/>
      <c r="E32" s="38">
        <v>0.98899999999999999</v>
      </c>
      <c r="F32" s="38">
        <v>0.95599999999999996</v>
      </c>
      <c r="G32" s="38">
        <v>0.9</v>
      </c>
      <c r="H32" s="38">
        <v>0.93700000000000006</v>
      </c>
      <c r="I32" s="27"/>
      <c r="J32" s="27"/>
      <c r="K32" s="63">
        <v>0.95299999999999996</v>
      </c>
      <c r="L32" s="28"/>
      <c r="M32" s="13"/>
      <c r="N32" s="76">
        <f t="shared" si="7"/>
        <v>5.5</v>
      </c>
      <c r="O32" s="77">
        <f t="shared" si="0"/>
        <v>479381</v>
      </c>
      <c r="P32" s="77">
        <f t="shared" si="3"/>
        <v>573600</v>
      </c>
      <c r="Q32" s="78">
        <f t="shared" si="4"/>
        <v>-1052981</v>
      </c>
      <c r="R32" s="79">
        <f t="shared" si="5"/>
        <v>-31200</v>
      </c>
      <c r="AA32" s="13"/>
      <c r="AB32" s="20"/>
      <c r="AM32" s="13"/>
    </row>
    <row r="33" spans="1:39" x14ac:dyDescent="0.25">
      <c r="A33" s="36"/>
      <c r="B33" s="27"/>
      <c r="C33" s="62">
        <f t="shared" si="6"/>
        <v>6.5</v>
      </c>
      <c r="D33" s="27"/>
      <c r="E33" s="38">
        <v>0.997</v>
      </c>
      <c r="F33" s="38">
        <v>0.97699999999999998</v>
      </c>
      <c r="G33" s="38">
        <v>0.95</v>
      </c>
      <c r="H33" s="38">
        <v>0.96799999999999997</v>
      </c>
      <c r="I33" s="27"/>
      <c r="J33" s="27"/>
      <c r="K33" s="63">
        <v>0.97599999999999998</v>
      </c>
      <c r="L33" s="28"/>
      <c r="M33" s="13"/>
      <c r="N33" s="76">
        <f t="shared" si="7"/>
        <v>6.5</v>
      </c>
      <c r="O33" s="77">
        <f t="shared" si="0"/>
        <v>479381</v>
      </c>
      <c r="P33" s="77">
        <f t="shared" si="3"/>
        <v>586200</v>
      </c>
      <c r="Q33" s="78">
        <f t="shared" si="4"/>
        <v>-1065581</v>
      </c>
      <c r="R33" s="79">
        <f t="shared" si="5"/>
        <v>-12600</v>
      </c>
      <c r="AA33" s="13"/>
      <c r="AB33" s="20"/>
      <c r="AM33" s="13"/>
    </row>
    <row r="34" spans="1:39" x14ac:dyDescent="0.25">
      <c r="A34" s="36"/>
      <c r="B34" s="27"/>
      <c r="C34" s="66">
        <f t="shared" si="6"/>
        <v>7.5</v>
      </c>
      <c r="D34" s="55"/>
      <c r="E34" s="67">
        <v>1</v>
      </c>
      <c r="F34" s="67">
        <v>1</v>
      </c>
      <c r="G34" s="67">
        <v>1</v>
      </c>
      <c r="H34" s="67">
        <v>1</v>
      </c>
      <c r="I34" s="55"/>
      <c r="J34" s="55"/>
      <c r="K34" s="68">
        <v>1</v>
      </c>
      <c r="L34" s="28"/>
      <c r="M34" s="13"/>
      <c r="N34" s="80">
        <f t="shared" si="7"/>
        <v>7.5</v>
      </c>
      <c r="O34" s="81">
        <f t="shared" si="0"/>
        <v>479381</v>
      </c>
      <c r="P34" s="81">
        <f t="shared" si="3"/>
        <v>600000</v>
      </c>
      <c r="Q34" s="82">
        <f t="shared" si="4"/>
        <v>-1079381</v>
      </c>
      <c r="R34" s="83">
        <f t="shared" si="5"/>
        <v>-13800</v>
      </c>
      <c r="AA34" s="13"/>
      <c r="AB34" s="20"/>
      <c r="AM34" s="13"/>
    </row>
    <row r="35" spans="1:39" x14ac:dyDescent="0.25">
      <c r="A35" s="3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13"/>
      <c r="AA35" s="13"/>
      <c r="AB35" s="20"/>
      <c r="AM35" s="13"/>
    </row>
    <row r="36" spans="1:39" x14ac:dyDescent="0.25">
      <c r="A36" s="3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13"/>
      <c r="N36" s="10" t="s">
        <v>83</v>
      </c>
      <c r="U36" s="20"/>
      <c r="V36" s="20"/>
      <c r="W36" s="20"/>
      <c r="X36" s="20"/>
      <c r="Y36" s="20"/>
      <c r="Z36" s="20"/>
      <c r="AA36" s="13"/>
      <c r="AB36" s="20"/>
      <c r="AM36" s="13"/>
    </row>
    <row r="37" spans="1:39" x14ac:dyDescent="0.25">
      <c r="A37" s="3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  <c r="M37" s="13"/>
      <c r="N37" s="10" t="s">
        <v>84</v>
      </c>
      <c r="U37" s="20"/>
      <c r="V37" s="20"/>
      <c r="W37" s="20"/>
      <c r="X37" s="20"/>
      <c r="Y37" s="20"/>
      <c r="Z37" s="20"/>
      <c r="AA37" s="13"/>
      <c r="AB37" s="20"/>
      <c r="AM37" s="13"/>
    </row>
    <row r="38" spans="1:39" x14ac:dyDescent="0.25">
      <c r="A38" s="26" t="s">
        <v>7</v>
      </c>
      <c r="B38" s="27"/>
      <c r="C38" s="27" t="s">
        <v>85</v>
      </c>
      <c r="D38" s="27"/>
      <c r="E38" s="27"/>
      <c r="F38" s="27"/>
      <c r="G38" s="27"/>
      <c r="H38" s="27"/>
      <c r="I38" s="27"/>
      <c r="J38" s="27"/>
      <c r="K38" s="27"/>
      <c r="L38" s="28"/>
      <c r="M38" s="13"/>
      <c r="N38" s="10" t="s">
        <v>86</v>
      </c>
      <c r="U38" s="20"/>
      <c r="V38" s="20"/>
      <c r="W38" s="20"/>
      <c r="X38" s="20"/>
      <c r="Y38" s="20"/>
      <c r="Z38" s="20"/>
      <c r="AA38" s="13"/>
      <c r="AB38" s="20"/>
      <c r="AM38" s="13"/>
    </row>
    <row r="39" spans="1:39" x14ac:dyDescent="0.25">
      <c r="A39" s="31"/>
      <c r="B39" s="32"/>
      <c r="C39" s="27" t="s">
        <v>87</v>
      </c>
      <c r="D39" s="27"/>
      <c r="E39" s="27"/>
      <c r="F39" s="27"/>
      <c r="G39" s="27"/>
      <c r="H39" s="27"/>
      <c r="I39" s="27"/>
      <c r="J39" s="27"/>
      <c r="K39" s="27"/>
      <c r="L39" s="28"/>
      <c r="M39" s="13"/>
      <c r="N39" s="10" t="s">
        <v>54</v>
      </c>
      <c r="U39" s="20"/>
      <c r="V39" s="20"/>
      <c r="W39" s="20"/>
      <c r="X39" s="20"/>
      <c r="Y39" s="20"/>
      <c r="Z39" s="20"/>
      <c r="AA39" s="13"/>
      <c r="AB39" s="20"/>
      <c r="AM39" s="13"/>
    </row>
    <row r="40" spans="1:39" x14ac:dyDescent="0.25">
      <c r="A40" s="3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/>
      <c r="M40" s="13"/>
      <c r="U40" s="20"/>
      <c r="V40" s="20"/>
      <c r="W40" s="20"/>
      <c r="X40" s="20"/>
      <c r="Y40" s="20"/>
      <c r="Z40" s="20"/>
      <c r="AA40" s="13"/>
      <c r="AB40" s="20"/>
      <c r="AM40" s="13"/>
    </row>
    <row r="41" spans="1:39" x14ac:dyDescent="0.25">
      <c r="A41" s="3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/>
      <c r="M41" s="13"/>
      <c r="N41" s="10" t="s">
        <v>88</v>
      </c>
      <c r="U41" s="20"/>
      <c r="V41" s="20"/>
      <c r="W41" s="20"/>
      <c r="X41" s="20"/>
      <c r="Y41" s="20"/>
      <c r="Z41" s="20"/>
      <c r="AA41" s="13"/>
      <c r="AB41" s="20"/>
      <c r="AM41" s="13"/>
    </row>
    <row r="42" spans="1:39" x14ac:dyDescent="0.25">
      <c r="A42" s="26" t="s">
        <v>55</v>
      </c>
      <c r="B42" s="27"/>
      <c r="C42" s="27" t="s">
        <v>56</v>
      </c>
      <c r="D42" s="27"/>
      <c r="E42" s="27"/>
      <c r="F42" s="27"/>
      <c r="G42" s="27"/>
      <c r="H42" s="27"/>
      <c r="I42" s="27"/>
      <c r="J42" s="27"/>
      <c r="K42" s="27"/>
      <c r="L42" s="28"/>
      <c r="M42" s="13"/>
      <c r="U42" s="20"/>
      <c r="V42" s="20"/>
      <c r="W42" s="20"/>
      <c r="X42" s="20"/>
      <c r="Y42" s="20"/>
      <c r="Z42" s="20"/>
      <c r="AA42" s="13"/>
      <c r="AB42" s="20"/>
      <c r="AM42" s="13"/>
    </row>
    <row r="43" spans="1:39" ht="15.75" thickBot="1" x14ac:dyDescent="0.3">
      <c r="A43" s="42"/>
      <c r="B43" s="43"/>
      <c r="C43" s="43" t="s">
        <v>57</v>
      </c>
      <c r="D43" s="43"/>
      <c r="E43" s="43"/>
      <c r="F43" s="43"/>
      <c r="G43" s="43"/>
      <c r="H43" s="43"/>
      <c r="I43" s="43"/>
      <c r="J43" s="43"/>
      <c r="K43" s="43"/>
      <c r="L43" s="44"/>
      <c r="M43" s="13"/>
      <c r="N43" s="9" t="s">
        <v>58</v>
      </c>
      <c r="U43" s="20"/>
      <c r="V43" s="20"/>
      <c r="W43" s="20"/>
      <c r="X43" s="20"/>
      <c r="Y43" s="20"/>
      <c r="Z43" s="20"/>
      <c r="AA43" s="13"/>
      <c r="AB43" s="20"/>
      <c r="AM43" s="13"/>
    </row>
    <row r="44" spans="1:39" x14ac:dyDescent="0.25">
      <c r="M44" s="13"/>
      <c r="N44" s="10" t="s">
        <v>59</v>
      </c>
      <c r="U44" s="20"/>
      <c r="V44" s="20"/>
      <c r="W44" s="20"/>
      <c r="X44" s="20"/>
      <c r="Y44" s="20"/>
      <c r="Z44" s="20"/>
      <c r="AA44" s="13"/>
      <c r="AB44" s="20"/>
      <c r="AM44" s="13"/>
    </row>
    <row r="45" spans="1:39" x14ac:dyDescent="0.25">
      <c r="M45" s="13"/>
      <c r="U45" s="20"/>
      <c r="V45" s="20"/>
      <c r="W45" s="20"/>
      <c r="X45" s="20"/>
      <c r="Y45" s="20"/>
      <c r="Z45" s="20"/>
      <c r="AA45" s="13"/>
      <c r="AB45" s="20"/>
      <c r="AM45" s="13"/>
    </row>
    <row r="46" spans="1:39" x14ac:dyDescent="0.25">
      <c r="M46" s="13"/>
      <c r="U46" s="20"/>
      <c r="V46" s="20"/>
      <c r="W46" s="20"/>
      <c r="X46" s="20"/>
      <c r="Y46" s="20"/>
      <c r="Z46" s="20"/>
      <c r="AA46" s="13"/>
      <c r="AB46" s="20"/>
      <c r="AM46" s="13"/>
    </row>
    <row r="47" spans="1:39" x14ac:dyDescent="0.25">
      <c r="M47" s="13"/>
      <c r="N47" s="9" t="s">
        <v>12</v>
      </c>
      <c r="Y47" s="8"/>
      <c r="Z47" s="20"/>
      <c r="AA47" s="13"/>
      <c r="AB47" s="20"/>
      <c r="AM47" s="13"/>
    </row>
    <row r="48" spans="1:39" x14ac:dyDescent="0.25">
      <c r="M48" s="13"/>
      <c r="O48" s="21" t="s">
        <v>13</v>
      </c>
      <c r="P48" s="21"/>
      <c r="Q48" s="21"/>
      <c r="R48" s="21"/>
      <c r="S48" s="21"/>
      <c r="T48" s="21"/>
      <c r="U48" s="21"/>
      <c r="Y48" s="8"/>
      <c r="Z48" s="20"/>
      <c r="AA48" s="13"/>
      <c r="AB48" s="20"/>
      <c r="AM48" s="13"/>
    </row>
    <row r="49" spans="13:39" ht="45" x14ac:dyDescent="0.25">
      <c r="M49" s="13"/>
      <c r="N49" s="69" t="s">
        <v>14</v>
      </c>
      <c r="O49" s="70" t="s">
        <v>65</v>
      </c>
      <c r="P49" s="70" t="s">
        <v>66</v>
      </c>
      <c r="Q49" s="70" t="s">
        <v>15</v>
      </c>
      <c r="R49" s="70" t="s">
        <v>16</v>
      </c>
      <c r="S49" s="70" t="s">
        <v>17</v>
      </c>
      <c r="T49" s="70" t="s">
        <v>18</v>
      </c>
      <c r="U49" s="70" t="s">
        <v>19</v>
      </c>
      <c r="V49" s="70" t="s">
        <v>20</v>
      </c>
      <c r="W49" s="70" t="s">
        <v>21</v>
      </c>
      <c r="X49" s="71" t="s">
        <v>22</v>
      </c>
      <c r="Y49" s="8"/>
      <c r="Z49" s="20"/>
      <c r="AA49" s="13"/>
      <c r="AB49" s="20"/>
      <c r="AM49" s="13"/>
    </row>
    <row r="50" spans="13:39" x14ac:dyDescent="0.25">
      <c r="N50" s="72">
        <v>0</v>
      </c>
      <c r="O50" s="73">
        <f>$O$12</f>
        <v>479381</v>
      </c>
      <c r="P50" s="73">
        <v>0</v>
      </c>
      <c r="Q50" s="73">
        <v>0</v>
      </c>
      <c r="R50" s="73">
        <f t="shared" ref="R50:R61" si="8">P50+Q50</f>
        <v>0</v>
      </c>
      <c r="S50" s="73">
        <f t="shared" ref="S50:S61" si="9">$C$8</f>
        <v>55000</v>
      </c>
      <c r="T50" s="73">
        <f t="shared" ref="T50:T61" si="10">$C$12*O50</f>
        <v>14381.43</v>
      </c>
      <c r="U50" s="73">
        <f>$C$9*J23</f>
        <v>3750</v>
      </c>
      <c r="V50" s="73">
        <v>0</v>
      </c>
      <c r="W50" s="74">
        <f>O50+P50-R50-S50-T50-U50-V50</f>
        <v>406249.57</v>
      </c>
      <c r="X50" s="75">
        <f>W50</f>
        <v>406249.57</v>
      </c>
      <c r="Y50" s="13"/>
    </row>
    <row r="51" spans="13:39" x14ac:dyDescent="0.25">
      <c r="N51" s="76">
        <f>N50+0.25</f>
        <v>0.25</v>
      </c>
      <c r="O51" s="77">
        <f t="shared" ref="O51:O61" si="11">$O$12</f>
        <v>479381</v>
      </c>
      <c r="P51" s="77">
        <f t="shared" ref="P51:P61" si="12">F24*$C$6</f>
        <v>12600</v>
      </c>
      <c r="Q51" s="77">
        <f t="shared" ref="Q51:Q61" si="13">$C$7*G24</f>
        <v>300</v>
      </c>
      <c r="R51" s="77">
        <f t="shared" si="8"/>
        <v>12900</v>
      </c>
      <c r="S51" s="77">
        <f t="shared" si="9"/>
        <v>55000</v>
      </c>
      <c r="T51" s="77">
        <f t="shared" si="10"/>
        <v>14381.43</v>
      </c>
      <c r="U51" s="77">
        <f>$C$9*J24</f>
        <v>6570</v>
      </c>
      <c r="V51" s="77">
        <f t="shared" ref="V51:V61" si="14">($C$6+$C$7)*$C$11*K24</f>
        <v>6570</v>
      </c>
      <c r="W51" s="78">
        <f t="shared" ref="W51:W61" si="15">O51+P51-R51-S51-T51-U51-V51</f>
        <v>396559.57</v>
      </c>
      <c r="X51" s="79">
        <f>W51-W50</f>
        <v>-9690</v>
      </c>
      <c r="Y51" s="13"/>
    </row>
    <row r="52" spans="13:39" x14ac:dyDescent="0.25">
      <c r="N52" s="76">
        <f t="shared" ref="N52:N54" si="16">N51+0.25</f>
        <v>0.5</v>
      </c>
      <c r="O52" s="77">
        <f t="shared" si="11"/>
        <v>479381</v>
      </c>
      <c r="P52" s="77">
        <f t="shared" si="12"/>
        <v>43200</v>
      </c>
      <c r="Q52" s="77">
        <f t="shared" si="13"/>
        <v>1500</v>
      </c>
      <c r="R52" s="77">
        <f t="shared" si="8"/>
        <v>44700</v>
      </c>
      <c r="S52" s="77">
        <f t="shared" si="9"/>
        <v>55000</v>
      </c>
      <c r="T52" s="77">
        <f t="shared" si="10"/>
        <v>14381.43</v>
      </c>
      <c r="U52" s="77">
        <f>$C$9*J25</f>
        <v>9375</v>
      </c>
      <c r="V52" s="77">
        <f t="shared" si="14"/>
        <v>14580</v>
      </c>
      <c r="W52" s="78">
        <f t="shared" si="15"/>
        <v>384544.57</v>
      </c>
      <c r="X52" s="79">
        <f t="shared" ref="X52:X61" si="17">W52-W51</f>
        <v>-12015</v>
      </c>
      <c r="Y52" s="13"/>
    </row>
    <row r="53" spans="13:39" x14ac:dyDescent="0.25">
      <c r="N53" s="76">
        <f t="shared" si="16"/>
        <v>0.75</v>
      </c>
      <c r="O53" s="77">
        <f t="shared" si="11"/>
        <v>479381</v>
      </c>
      <c r="P53" s="77">
        <f t="shared" si="12"/>
        <v>87000</v>
      </c>
      <c r="Q53" s="77">
        <f t="shared" si="13"/>
        <v>6000</v>
      </c>
      <c r="R53" s="77">
        <f t="shared" si="8"/>
        <v>93000</v>
      </c>
      <c r="S53" s="77">
        <f t="shared" si="9"/>
        <v>55000</v>
      </c>
      <c r="T53" s="77">
        <f t="shared" si="10"/>
        <v>14381.43</v>
      </c>
      <c r="U53" s="77">
        <f>$C$9*J26</f>
        <v>12195</v>
      </c>
      <c r="V53" s="77">
        <f t="shared" si="14"/>
        <v>23850</v>
      </c>
      <c r="W53" s="78">
        <f t="shared" si="15"/>
        <v>367954.57</v>
      </c>
      <c r="X53" s="79">
        <f t="shared" si="17"/>
        <v>-16590</v>
      </c>
      <c r="Y53" s="13"/>
    </row>
    <row r="54" spans="13:39" x14ac:dyDescent="0.25">
      <c r="N54" s="76">
        <f t="shared" si="16"/>
        <v>1</v>
      </c>
      <c r="O54" s="77">
        <f t="shared" si="11"/>
        <v>479381</v>
      </c>
      <c r="P54" s="77">
        <f t="shared" si="12"/>
        <v>140400</v>
      </c>
      <c r="Q54" s="77">
        <f t="shared" si="13"/>
        <v>15000</v>
      </c>
      <c r="R54" s="77">
        <f t="shared" si="8"/>
        <v>155400</v>
      </c>
      <c r="S54" s="77">
        <f t="shared" si="9"/>
        <v>55000</v>
      </c>
      <c r="T54" s="77">
        <f t="shared" si="10"/>
        <v>14381.43</v>
      </c>
      <c r="U54" s="77">
        <f t="shared" ref="U54:U61" si="18">$C$9*$J$27</f>
        <v>15000</v>
      </c>
      <c r="V54" s="77">
        <f t="shared" si="14"/>
        <v>34200</v>
      </c>
      <c r="W54" s="78">
        <f t="shared" si="15"/>
        <v>345799.57</v>
      </c>
      <c r="X54" s="79">
        <f t="shared" si="17"/>
        <v>-22155</v>
      </c>
      <c r="Y54" s="13"/>
    </row>
    <row r="55" spans="13:39" x14ac:dyDescent="0.25">
      <c r="N55" s="76">
        <f>N54+0.5</f>
        <v>1.5</v>
      </c>
      <c r="O55" s="77">
        <f t="shared" si="11"/>
        <v>479381</v>
      </c>
      <c r="P55" s="77">
        <f t="shared" si="12"/>
        <v>245399.99999999997</v>
      </c>
      <c r="Q55" s="77">
        <f t="shared" si="13"/>
        <v>45000</v>
      </c>
      <c r="R55" s="77">
        <f t="shared" si="8"/>
        <v>290400</v>
      </c>
      <c r="S55" s="77">
        <f t="shared" si="9"/>
        <v>55000</v>
      </c>
      <c r="T55" s="77">
        <f t="shared" si="10"/>
        <v>14381.43</v>
      </c>
      <c r="U55" s="77">
        <f t="shared" si="18"/>
        <v>15000</v>
      </c>
      <c r="V55" s="77">
        <f t="shared" si="14"/>
        <v>44280</v>
      </c>
      <c r="W55" s="78">
        <f t="shared" si="15"/>
        <v>305719.57</v>
      </c>
      <c r="X55" s="79">
        <f t="shared" si="17"/>
        <v>-40080</v>
      </c>
      <c r="Y55" s="13"/>
    </row>
    <row r="56" spans="13:39" x14ac:dyDescent="0.25">
      <c r="N56" s="76">
        <f>N55+1</f>
        <v>2.5</v>
      </c>
      <c r="O56" s="77">
        <f t="shared" si="11"/>
        <v>479381</v>
      </c>
      <c r="P56" s="77">
        <f t="shared" si="12"/>
        <v>381000</v>
      </c>
      <c r="Q56" s="77">
        <f t="shared" si="13"/>
        <v>105000</v>
      </c>
      <c r="R56" s="77">
        <f t="shared" si="8"/>
        <v>486000</v>
      </c>
      <c r="S56" s="77">
        <f t="shared" si="9"/>
        <v>55000</v>
      </c>
      <c r="T56" s="77">
        <f t="shared" si="10"/>
        <v>14381.43</v>
      </c>
      <c r="U56" s="77">
        <f t="shared" si="18"/>
        <v>15000</v>
      </c>
      <c r="V56" s="77">
        <f t="shared" si="14"/>
        <v>58950</v>
      </c>
      <c r="W56" s="78">
        <f t="shared" si="15"/>
        <v>231049.57</v>
      </c>
      <c r="X56" s="79">
        <f t="shared" si="17"/>
        <v>-74670</v>
      </c>
      <c r="Y56" s="13"/>
    </row>
    <row r="57" spans="13:39" x14ac:dyDescent="0.25">
      <c r="N57" s="76">
        <f t="shared" ref="N57:N61" si="19">N56+1</f>
        <v>3.5</v>
      </c>
      <c r="O57" s="77">
        <f t="shared" si="11"/>
        <v>479381</v>
      </c>
      <c r="P57" s="77">
        <f t="shared" si="12"/>
        <v>478800</v>
      </c>
      <c r="Q57" s="77">
        <f t="shared" si="13"/>
        <v>180000</v>
      </c>
      <c r="R57" s="77">
        <f t="shared" si="8"/>
        <v>658800</v>
      </c>
      <c r="S57" s="77">
        <f t="shared" si="9"/>
        <v>55000</v>
      </c>
      <c r="T57" s="77">
        <f t="shared" si="10"/>
        <v>14381.43</v>
      </c>
      <c r="U57" s="77">
        <f t="shared" si="18"/>
        <v>15000</v>
      </c>
      <c r="V57" s="77">
        <f t="shared" si="14"/>
        <v>71910</v>
      </c>
      <c r="W57" s="78">
        <f t="shared" si="15"/>
        <v>143089.57</v>
      </c>
      <c r="X57" s="79">
        <f t="shared" si="17"/>
        <v>-87960</v>
      </c>
      <c r="Y57" s="13"/>
    </row>
    <row r="58" spans="13:39" x14ac:dyDescent="0.25">
      <c r="N58" s="76">
        <f t="shared" si="19"/>
        <v>4.5</v>
      </c>
      <c r="O58" s="77">
        <f t="shared" si="11"/>
        <v>479381</v>
      </c>
      <c r="P58" s="77">
        <f t="shared" si="12"/>
        <v>542400</v>
      </c>
      <c r="Q58" s="77">
        <f t="shared" si="13"/>
        <v>240000</v>
      </c>
      <c r="R58" s="77">
        <f t="shared" si="8"/>
        <v>782400</v>
      </c>
      <c r="S58" s="77">
        <f t="shared" si="9"/>
        <v>55000</v>
      </c>
      <c r="T58" s="77">
        <f t="shared" si="10"/>
        <v>14381.43</v>
      </c>
      <c r="U58" s="77">
        <f t="shared" si="18"/>
        <v>15000</v>
      </c>
      <c r="V58" s="77">
        <f t="shared" si="14"/>
        <v>81180</v>
      </c>
      <c r="W58" s="78">
        <f t="shared" si="15"/>
        <v>73819.570000000007</v>
      </c>
      <c r="X58" s="79">
        <f t="shared" si="17"/>
        <v>-69270</v>
      </c>
      <c r="Y58" s="13"/>
    </row>
    <row r="59" spans="13:39" x14ac:dyDescent="0.25">
      <c r="N59" s="76">
        <f t="shared" si="19"/>
        <v>5.5</v>
      </c>
      <c r="O59" s="77">
        <f t="shared" si="11"/>
        <v>479381</v>
      </c>
      <c r="P59" s="77">
        <f t="shared" si="12"/>
        <v>573600</v>
      </c>
      <c r="Q59" s="77">
        <f t="shared" si="13"/>
        <v>270000</v>
      </c>
      <c r="R59" s="77">
        <f t="shared" si="8"/>
        <v>843600</v>
      </c>
      <c r="S59" s="77">
        <f t="shared" si="9"/>
        <v>55000</v>
      </c>
      <c r="T59" s="77">
        <f t="shared" si="10"/>
        <v>14381.43</v>
      </c>
      <c r="U59" s="77">
        <f t="shared" si="18"/>
        <v>15000</v>
      </c>
      <c r="V59" s="77">
        <f t="shared" si="14"/>
        <v>85770</v>
      </c>
      <c r="W59" s="78">
        <f t="shared" si="15"/>
        <v>39229.570000000007</v>
      </c>
      <c r="X59" s="79">
        <f t="shared" si="17"/>
        <v>-34590</v>
      </c>
      <c r="Y59" s="13"/>
    </row>
    <row r="60" spans="13:39" x14ac:dyDescent="0.25">
      <c r="N60" s="76">
        <f t="shared" si="19"/>
        <v>6.5</v>
      </c>
      <c r="O60" s="77">
        <f t="shared" si="11"/>
        <v>479381</v>
      </c>
      <c r="P60" s="77">
        <f t="shared" si="12"/>
        <v>586200</v>
      </c>
      <c r="Q60" s="77">
        <f t="shared" si="13"/>
        <v>285000</v>
      </c>
      <c r="R60" s="77">
        <f t="shared" si="8"/>
        <v>871200</v>
      </c>
      <c r="S60" s="77">
        <f t="shared" si="9"/>
        <v>55000</v>
      </c>
      <c r="T60" s="77">
        <f t="shared" si="10"/>
        <v>14381.43</v>
      </c>
      <c r="U60" s="77">
        <f t="shared" si="18"/>
        <v>15000</v>
      </c>
      <c r="V60" s="77">
        <f t="shared" si="14"/>
        <v>87840</v>
      </c>
      <c r="W60" s="78">
        <f t="shared" si="15"/>
        <v>22159.570000000007</v>
      </c>
      <c r="X60" s="79">
        <f t="shared" si="17"/>
        <v>-17070</v>
      </c>
      <c r="Y60" s="13"/>
    </row>
    <row r="61" spans="13:39" x14ac:dyDescent="0.25">
      <c r="N61" s="80">
        <f t="shared" si="19"/>
        <v>7.5</v>
      </c>
      <c r="O61" s="81">
        <f t="shared" si="11"/>
        <v>479381</v>
      </c>
      <c r="P61" s="81">
        <f t="shared" si="12"/>
        <v>600000</v>
      </c>
      <c r="Q61" s="81">
        <f t="shared" si="13"/>
        <v>300000</v>
      </c>
      <c r="R61" s="81">
        <f t="shared" si="8"/>
        <v>900000</v>
      </c>
      <c r="S61" s="81">
        <f t="shared" si="9"/>
        <v>55000</v>
      </c>
      <c r="T61" s="81">
        <f t="shared" si="10"/>
        <v>14381.43</v>
      </c>
      <c r="U61" s="81">
        <f t="shared" si="18"/>
        <v>15000</v>
      </c>
      <c r="V61" s="81">
        <f t="shared" si="14"/>
        <v>90000</v>
      </c>
      <c r="W61" s="82">
        <f t="shared" si="15"/>
        <v>4999.570000000007</v>
      </c>
      <c r="X61" s="83">
        <f t="shared" si="17"/>
        <v>-17160</v>
      </c>
      <c r="Y61" s="13"/>
    </row>
    <row r="62" spans="13:39" x14ac:dyDescent="0.25">
      <c r="N62" s="20"/>
      <c r="P62" s="19"/>
      <c r="Y62" s="13"/>
    </row>
    <row r="63" spans="13:39" x14ac:dyDescent="0.25">
      <c r="N63" s="20" t="s">
        <v>72</v>
      </c>
      <c r="S63" s="22" t="str">
        <f>"(16) = (11) * "&amp;TEXT(C12,"0.0%")&amp; " (Premium tax rate)"</f>
        <v>(16) = (11) * 3.0% (Premium tax rate)</v>
      </c>
      <c r="Y63" s="13"/>
    </row>
    <row r="64" spans="13:39" x14ac:dyDescent="0.25">
      <c r="N64" s="20" t="s">
        <v>36</v>
      </c>
      <c r="S64" s="10" t="s">
        <v>37</v>
      </c>
      <c r="Y64" s="13"/>
    </row>
    <row r="65" spans="14:25" x14ac:dyDescent="0.25">
      <c r="N65" s="20" t="s">
        <v>38</v>
      </c>
      <c r="S65" s="10" t="s">
        <v>39</v>
      </c>
      <c r="Y65" s="13"/>
    </row>
    <row r="66" spans="14:25" x14ac:dyDescent="0.25">
      <c r="N66" s="20" t="s">
        <v>40</v>
      </c>
      <c r="S66" s="10" t="s">
        <v>75</v>
      </c>
      <c r="Y66" s="13"/>
    </row>
    <row r="67" spans="14:25" x14ac:dyDescent="0.25">
      <c r="N67" s="20" t="s">
        <v>41</v>
      </c>
      <c r="S67" s="10" t="s">
        <v>91</v>
      </c>
      <c r="Y67" s="13"/>
    </row>
    <row r="68" spans="14:25" x14ac:dyDescent="0.25">
      <c r="N68" s="20"/>
      <c r="Y68" s="13"/>
    </row>
    <row r="69" spans="14:25" x14ac:dyDescent="0.25">
      <c r="N69" s="20" t="s">
        <v>53</v>
      </c>
      <c r="O69" s="10" t="s">
        <v>78</v>
      </c>
      <c r="Y69" s="13"/>
    </row>
    <row r="70" spans="14:25" x14ac:dyDescent="0.25">
      <c r="N70" s="20"/>
      <c r="O70" s="10" t="s">
        <v>79</v>
      </c>
      <c r="Y70" s="13"/>
    </row>
    <row r="71" spans="14:25" x14ac:dyDescent="0.25">
      <c r="N71" s="20"/>
      <c r="O71" s="10" t="s">
        <v>80</v>
      </c>
      <c r="Y71" s="13"/>
    </row>
    <row r="72" spans="14:25" x14ac:dyDescent="0.25">
      <c r="N72" s="20"/>
      <c r="O72" s="10" t="s">
        <v>81</v>
      </c>
      <c r="Y72" s="13"/>
    </row>
    <row r="73" spans="14:25" x14ac:dyDescent="0.25">
      <c r="N73" s="20"/>
      <c r="O73" s="10" t="s">
        <v>82</v>
      </c>
      <c r="Y73" s="13"/>
    </row>
  </sheetData>
  <sheetProtection algorithmName="SHA-512" hashValue="dZBtGYbQarri0SOQvXB7+5+dIESJ92ObZCKbvpMo7ZSBVafQFJmH26jSzWK0zFxk7cWUJRAC5kn01lqHf2zUDQ==" saltValue="nYF7aJFo/OHYI/m1Oat+RQ==" spinCount="100000" sheet="1" objects="1" scenarios="1" formatCells="0" formatColumns="0" formatRows="0"/>
  <hyperlinks>
    <hyperlink ref="L1" location="TOC!A1" display="Return to TOC" xr:uid="{E41DF8ED-867E-4AC2-AF41-DDD398B69A5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W-Fisher-OtherLSPlans1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2021-11-09T13:11:50Z</dcterms:modified>
</cp:coreProperties>
</file>