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3E805195-31A6-4400-BF4F-74EB11C1F279}" xr6:coauthVersionLast="47" xr6:coauthVersionMax="47" xr10:uidLastSave="{00000000-0000-0000-0000-000000000000}"/>
  <bookViews>
    <workbookView xWindow="19080" yWindow="-45" windowWidth="19440" windowHeight="15000" firstSheet="2" activeTab="5" xr2:uid="{E5E47C2A-CB7B-4DFD-9733-DC985EEB6B82}"/>
  </bookViews>
  <sheets>
    <sheet name="TOC" sheetId="1" r:id="rId1"/>
    <sheet name="W-Fisher-TableM1" sheetId="14" r:id="rId2"/>
    <sheet name="W-Fisher-TableM2" sheetId="15" r:id="rId3"/>
    <sheet name="BC-Fisher-TableM3" sheetId="16" r:id="rId4"/>
    <sheet name="BC-Fisher-TableM4" sheetId="17" r:id="rId5"/>
    <sheet name="BC-Fisher-TableM5" sheetId="18" r:id="rId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8" l="1"/>
  <c r="N19" i="18"/>
  <c r="N20" i="18"/>
  <c r="N21" i="18"/>
  <c r="N22" i="18"/>
  <c r="N23" i="18"/>
  <c r="N17" i="18"/>
  <c r="M21" i="18"/>
  <c r="M20" i="18" s="1"/>
  <c r="M19" i="18" s="1"/>
  <c r="M18" i="18" s="1"/>
  <c r="M17" i="18" s="1"/>
  <c r="M22" i="18"/>
  <c r="L23" i="18"/>
  <c r="L22" i="18"/>
  <c r="L21" i="18"/>
  <c r="L20" i="18"/>
  <c r="L19" i="18"/>
  <c r="L18" i="18"/>
  <c r="L17" i="18"/>
  <c r="K23" i="18"/>
  <c r="K22" i="18"/>
  <c r="K21" i="18"/>
  <c r="K20" i="18"/>
  <c r="K19" i="18"/>
  <c r="K18" i="18"/>
  <c r="K17" i="18"/>
  <c r="J23" i="18"/>
  <c r="J22" i="18"/>
  <c r="J21" i="18"/>
  <c r="J20" i="18"/>
  <c r="J19" i="18"/>
  <c r="J18" i="18"/>
  <c r="J17" i="18"/>
  <c r="I19" i="18"/>
  <c r="I20" i="18" s="1"/>
  <c r="I21" i="18" s="1"/>
  <c r="I22" i="18" s="1"/>
  <c r="I23" i="18" s="1"/>
  <c r="I18" i="18"/>
  <c r="I9" i="18"/>
  <c r="I10" i="18"/>
  <c r="I11" i="18"/>
  <c r="I12" i="18"/>
  <c r="I8" i="18"/>
  <c r="I4" i="18"/>
  <c r="J20" i="17"/>
  <c r="J11" i="17"/>
  <c r="H11" i="17"/>
  <c r="J7" i="17"/>
  <c r="H7" i="17"/>
  <c r="H4" i="17"/>
  <c r="J31" i="16"/>
  <c r="J30" i="16"/>
  <c r="J29" i="16"/>
  <c r="J28" i="16"/>
  <c r="J27" i="16"/>
  <c r="I29" i="16"/>
  <c r="I30" i="16" s="1"/>
  <c r="I31" i="16" s="1"/>
  <c r="I28" i="16"/>
  <c r="I17" i="16"/>
  <c r="I18" i="16"/>
  <c r="I19" i="16"/>
  <c r="I20" i="16"/>
  <c r="I16" i="16"/>
  <c r="J15" i="16"/>
  <c r="J17" i="16" s="1"/>
  <c r="I7" i="16"/>
  <c r="I8" i="16"/>
  <c r="I9" i="16"/>
  <c r="I10" i="16"/>
  <c r="I6" i="16"/>
  <c r="J20" i="16" l="1"/>
  <c r="J18" i="16"/>
  <c r="K15" i="16"/>
  <c r="L15" i="16" s="1"/>
  <c r="M15" i="16" s="1"/>
  <c r="M19" i="16" s="1"/>
  <c r="J16" i="16"/>
  <c r="M17" i="16"/>
  <c r="L19" i="16"/>
  <c r="L17" i="16"/>
  <c r="K20" i="16"/>
  <c r="K18" i="16"/>
  <c r="K16" i="16"/>
  <c r="J19" i="16"/>
  <c r="M20" i="16"/>
  <c r="M18" i="16"/>
  <c r="M16" i="16"/>
  <c r="K19" i="16"/>
  <c r="K17" i="16"/>
  <c r="L20" i="16"/>
  <c r="L18" i="16"/>
  <c r="L16" i="16"/>
  <c r="J17" i="15"/>
  <c r="K17" i="15" s="1"/>
  <c r="J16" i="15"/>
  <c r="K16" i="15" s="1"/>
  <c r="J15" i="15"/>
  <c r="K15" i="15" s="1"/>
  <c r="J14" i="15"/>
  <c r="K14" i="15" s="1"/>
  <c r="K13" i="15"/>
  <c r="J13" i="15"/>
  <c r="J12" i="15"/>
  <c r="K12" i="15" s="1"/>
  <c r="K11" i="15"/>
  <c r="J11" i="15"/>
  <c r="J10" i="15"/>
  <c r="K10" i="15" s="1"/>
  <c r="I49" i="15" s="1"/>
  <c r="C10" i="15"/>
  <c r="C11" i="15" s="1"/>
  <c r="J9" i="15"/>
  <c r="K9" i="15" s="1"/>
  <c r="I9" i="15"/>
  <c r="C9" i="15"/>
  <c r="J8" i="15"/>
  <c r="K8" i="15" s="1"/>
  <c r="I8" i="15"/>
  <c r="T7" i="15"/>
  <c r="U7" i="15" s="1"/>
  <c r="V7" i="15" s="1"/>
  <c r="W7" i="15" s="1"/>
  <c r="X7" i="15" s="1"/>
  <c r="Y7" i="15" s="1"/>
  <c r="Z7" i="15" s="1"/>
  <c r="AA7" i="15" s="1"/>
  <c r="AB7" i="15" s="1"/>
  <c r="I5" i="15"/>
  <c r="J66" i="14"/>
  <c r="J67" i="14" s="1"/>
  <c r="J68" i="14" s="1"/>
  <c r="J69" i="14" s="1"/>
  <c r="J70" i="14" s="1"/>
  <c r="J71" i="14" s="1"/>
  <c r="J72" i="14" s="1"/>
  <c r="J73" i="14" s="1"/>
  <c r="J74" i="14" s="1"/>
  <c r="J75" i="14" s="1"/>
  <c r="J76" i="14" s="1"/>
  <c r="J77" i="14" s="1"/>
  <c r="J78" i="14" s="1"/>
  <c r="J79" i="14" s="1"/>
  <c r="J80" i="14" s="1"/>
  <c r="J81" i="14" s="1"/>
  <c r="J82" i="14" s="1"/>
  <c r="J83" i="14" s="1"/>
  <c r="J84" i="14" s="1"/>
  <c r="J85" i="14" s="1"/>
  <c r="J86" i="14" s="1"/>
  <c r="J87" i="14" s="1"/>
  <c r="J88" i="14" s="1"/>
  <c r="J89" i="14" s="1"/>
  <c r="J90" i="14" s="1"/>
  <c r="J91" i="14" s="1"/>
  <c r="J92" i="14" s="1"/>
  <c r="J93" i="14" s="1"/>
  <c r="J94" i="14" s="1"/>
  <c r="J95" i="14" s="1"/>
  <c r="L65" i="14"/>
  <c r="J62" i="14"/>
  <c r="J42" i="14"/>
  <c r="C21" i="14"/>
  <c r="K17" i="14"/>
  <c r="L17" i="14" s="1"/>
  <c r="K16" i="14"/>
  <c r="L16" i="14" s="1"/>
  <c r="K15" i="14"/>
  <c r="L15" i="14" s="1"/>
  <c r="K14" i="14"/>
  <c r="L14" i="14" s="1"/>
  <c r="K13" i="14"/>
  <c r="L13" i="14" s="1"/>
  <c r="K12" i="14"/>
  <c r="L12" i="14" s="1"/>
  <c r="K11" i="14"/>
  <c r="L11" i="14" s="1"/>
  <c r="K10" i="14"/>
  <c r="L10" i="14" s="1"/>
  <c r="M9" i="14"/>
  <c r="M10" i="14" s="1"/>
  <c r="M11" i="14" s="1"/>
  <c r="M12" i="14" s="1"/>
  <c r="M13" i="14" s="1"/>
  <c r="M14" i="14" s="1"/>
  <c r="M15" i="14" s="1"/>
  <c r="M16" i="14" s="1"/>
  <c r="M17" i="14" s="1"/>
  <c r="K9" i="14"/>
  <c r="L9" i="14" s="1"/>
  <c r="C9" i="14"/>
  <c r="J9" i="14" s="1"/>
  <c r="K8" i="14"/>
  <c r="L8" i="14" s="1"/>
  <c r="L42" i="14" s="1"/>
  <c r="J8" i="14"/>
  <c r="C5" i="14"/>
  <c r="J4" i="14"/>
  <c r="I11" i="15" l="1"/>
  <c r="C12" i="15"/>
  <c r="I52" i="15"/>
  <c r="I53" i="15"/>
  <c r="K46" i="15"/>
  <c r="J46" i="15"/>
  <c r="I47" i="15"/>
  <c r="S8" i="15"/>
  <c r="T8" i="15" s="1"/>
  <c r="U8" i="15" s="1"/>
  <c r="I48" i="15"/>
  <c r="U9" i="15"/>
  <c r="I55" i="15"/>
  <c r="I51" i="15"/>
  <c r="M48" i="15"/>
  <c r="I10" i="15"/>
  <c r="J49" i="15"/>
  <c r="K49" i="15"/>
  <c r="I50" i="15"/>
  <c r="I54" i="15"/>
  <c r="K42" i="14"/>
  <c r="L43" i="14"/>
  <c r="M43" i="14" s="1"/>
  <c r="O9" i="14"/>
  <c r="N9" i="14"/>
  <c r="L50" i="14"/>
  <c r="M50" i="14" s="1"/>
  <c r="O16" i="14"/>
  <c r="N16" i="14"/>
  <c r="L51" i="14"/>
  <c r="M51" i="14" s="1"/>
  <c r="O17" i="14"/>
  <c r="N17" i="14"/>
  <c r="M42" i="14"/>
  <c r="L45" i="14"/>
  <c r="M45" i="14" s="1"/>
  <c r="O11" i="14"/>
  <c r="N11" i="14"/>
  <c r="L48" i="14"/>
  <c r="M48" i="14" s="1"/>
  <c r="O14" i="14"/>
  <c r="N14" i="14"/>
  <c r="J43" i="14"/>
  <c r="L49" i="14"/>
  <c r="M49" i="14" s="1"/>
  <c r="O15" i="14"/>
  <c r="N15" i="14"/>
  <c r="L44" i="14"/>
  <c r="M44" i="14" s="1"/>
  <c r="O10" i="14"/>
  <c r="N10" i="14"/>
  <c r="L46" i="14"/>
  <c r="M46" i="14" s="1"/>
  <c r="O12" i="14"/>
  <c r="N12" i="14"/>
  <c r="L47" i="14"/>
  <c r="M47" i="14" s="1"/>
  <c r="O13" i="14"/>
  <c r="N13" i="14"/>
  <c r="C10" i="14"/>
  <c r="N8" i="14"/>
  <c r="O8" i="14"/>
  <c r="K43" i="14"/>
  <c r="K45" i="14"/>
  <c r="K47" i="14"/>
  <c r="K49" i="14"/>
  <c r="K51" i="14"/>
  <c r="K44" i="14"/>
  <c r="K46" i="14"/>
  <c r="K48" i="14"/>
  <c r="K50" i="14"/>
  <c r="T9" i="15" l="1"/>
  <c r="M49" i="15"/>
  <c r="K50" i="15"/>
  <c r="J50" i="15"/>
  <c r="O55" i="15"/>
  <c r="K55" i="15"/>
  <c r="J55" i="15"/>
  <c r="M54" i="15"/>
  <c r="K53" i="15"/>
  <c r="J53" i="15"/>
  <c r="M52" i="15"/>
  <c r="J52" i="15"/>
  <c r="K52" i="15"/>
  <c r="M51" i="15"/>
  <c r="M50" i="15"/>
  <c r="J51" i="15"/>
  <c r="K51" i="15"/>
  <c r="M47" i="15"/>
  <c r="K48" i="15"/>
  <c r="J48" i="15"/>
  <c r="U10" i="15"/>
  <c r="V8" i="15"/>
  <c r="I12" i="15"/>
  <c r="C13" i="15"/>
  <c r="K54" i="15"/>
  <c r="J54" i="15"/>
  <c r="M53" i="15"/>
  <c r="K47" i="15"/>
  <c r="J47" i="15"/>
  <c r="M46" i="15"/>
  <c r="M52" i="14"/>
  <c r="J10" i="14"/>
  <c r="C11" i="14"/>
  <c r="W8" i="15" l="1"/>
  <c r="V9" i="15"/>
  <c r="V10" i="15" s="1"/>
  <c r="C14" i="15"/>
  <c r="I13" i="15"/>
  <c r="J44" i="14"/>
  <c r="J11" i="14"/>
  <c r="C12" i="14"/>
  <c r="V11" i="15" l="1"/>
  <c r="I14" i="15"/>
  <c r="C15" i="15"/>
  <c r="X8" i="15"/>
  <c r="W9" i="15"/>
  <c r="W10" i="15" s="1"/>
  <c r="J12" i="14"/>
  <c r="C13" i="14"/>
  <c r="J45" i="14"/>
  <c r="W11" i="15" l="1"/>
  <c r="W12" i="15"/>
  <c r="I15" i="15"/>
  <c r="C16" i="15"/>
  <c r="X10" i="15"/>
  <c r="Y8" i="15"/>
  <c r="X9" i="15"/>
  <c r="C14" i="14"/>
  <c r="J13" i="14"/>
  <c r="J46" i="14"/>
  <c r="C17" i="15" l="1"/>
  <c r="I17" i="15" s="1"/>
  <c r="L47" i="15" s="1"/>
  <c r="I16" i="15"/>
  <c r="L54" i="15"/>
  <c r="N54" i="15" s="1"/>
  <c r="L55" i="15"/>
  <c r="L48" i="15"/>
  <c r="X11" i="15"/>
  <c r="Z8" i="15"/>
  <c r="Y9" i="15"/>
  <c r="Y10" i="15" s="1"/>
  <c r="J47" i="14"/>
  <c r="J14" i="14"/>
  <c r="C15" i="14"/>
  <c r="Y11" i="15" l="1"/>
  <c r="X12" i="15"/>
  <c r="X13" i="15" s="1"/>
  <c r="O54" i="15"/>
  <c r="L50" i="15"/>
  <c r="L52" i="15"/>
  <c r="L49" i="15"/>
  <c r="L53" i="15"/>
  <c r="N53" i="15" s="1"/>
  <c r="L46" i="15"/>
  <c r="Y12" i="15"/>
  <c r="AA8" i="15"/>
  <c r="Z9" i="15"/>
  <c r="L51" i="15"/>
  <c r="J48" i="14"/>
  <c r="J15" i="14"/>
  <c r="C16" i="14"/>
  <c r="O53" i="15" l="1"/>
  <c r="N52" i="15"/>
  <c r="Z10" i="15"/>
  <c r="Z11" i="15" s="1"/>
  <c r="AB8" i="15"/>
  <c r="AA9" i="15"/>
  <c r="Z12" i="15"/>
  <c r="Z13" i="15" s="1"/>
  <c r="Y13" i="15"/>
  <c r="Y14" i="15" s="1"/>
  <c r="J16" i="14"/>
  <c r="C17" i="14"/>
  <c r="J17" i="14" s="1"/>
  <c r="P15" i="14" s="1"/>
  <c r="J49" i="14"/>
  <c r="AA10" i="15" l="1"/>
  <c r="AA11" i="15"/>
  <c r="Z14" i="15"/>
  <c r="Z15" i="15" s="1"/>
  <c r="AB9" i="15"/>
  <c r="AB10" i="15" s="1"/>
  <c r="O52" i="15"/>
  <c r="N51" i="15"/>
  <c r="P17" i="14"/>
  <c r="J51" i="14"/>
  <c r="P9" i="14"/>
  <c r="P8" i="14"/>
  <c r="P10" i="14"/>
  <c r="P11" i="14"/>
  <c r="P12" i="14"/>
  <c r="P13" i="14"/>
  <c r="P14" i="14"/>
  <c r="J50" i="14"/>
  <c r="P16" i="14"/>
  <c r="AB11" i="15" l="1"/>
  <c r="AA12" i="15"/>
  <c r="AA13" i="15" s="1"/>
  <c r="O51" i="15"/>
  <c r="N50" i="15"/>
  <c r="K94" i="14"/>
  <c r="L94" i="14" s="1"/>
  <c r="K80" i="14"/>
  <c r="L80" i="14" s="1"/>
  <c r="K77" i="14"/>
  <c r="L77" i="14" s="1"/>
  <c r="K92" i="14"/>
  <c r="L92" i="14" s="1"/>
  <c r="K86" i="14"/>
  <c r="L86" i="14" s="1"/>
  <c r="K72" i="14"/>
  <c r="L72" i="14" s="1"/>
  <c r="K84" i="14"/>
  <c r="L84" i="14" s="1"/>
  <c r="K78" i="14"/>
  <c r="L78" i="14" s="1"/>
  <c r="K95" i="14"/>
  <c r="L95" i="14" s="1"/>
  <c r="K90" i="14"/>
  <c r="L90" i="14" s="1"/>
  <c r="K76" i="14"/>
  <c r="L76" i="14" s="1"/>
  <c r="K70" i="14"/>
  <c r="L70" i="14" s="1"/>
  <c r="K87" i="14"/>
  <c r="L87" i="14" s="1"/>
  <c r="K82" i="14"/>
  <c r="L82" i="14" s="1"/>
  <c r="K68" i="14"/>
  <c r="L68" i="14" s="1"/>
  <c r="K83" i="14"/>
  <c r="L83" i="14" s="1"/>
  <c r="K71" i="14"/>
  <c r="L71" i="14" s="1"/>
  <c r="K74" i="14"/>
  <c r="L74" i="14" s="1"/>
  <c r="K89" i="14"/>
  <c r="L89" i="14" s="1"/>
  <c r="K75" i="14"/>
  <c r="L75" i="14" s="1"/>
  <c r="K91" i="14"/>
  <c r="L91" i="14" s="1"/>
  <c r="K66" i="14"/>
  <c r="L66" i="14" s="1"/>
  <c r="K81" i="14"/>
  <c r="L81" i="14" s="1"/>
  <c r="K67" i="14"/>
  <c r="L67" i="14" s="1"/>
  <c r="K93" i="14"/>
  <c r="L93" i="14" s="1"/>
  <c r="K79" i="14"/>
  <c r="L79" i="14" s="1"/>
  <c r="K69" i="14"/>
  <c r="L69" i="14" s="1"/>
  <c r="K73" i="14"/>
  <c r="L73" i="14" s="1"/>
  <c r="K88" i="14"/>
  <c r="L88" i="14" s="1"/>
  <c r="K85" i="14"/>
  <c r="L85" i="14" s="1"/>
  <c r="AA14" i="15" l="1"/>
  <c r="AB12" i="15"/>
  <c r="O50" i="15"/>
  <c r="N49" i="15"/>
  <c r="AA15" i="15"/>
  <c r="AA16" i="15" s="1"/>
  <c r="O49" i="15" l="1"/>
  <c r="N48" i="15"/>
  <c r="AB13" i="15"/>
  <c r="AB14" i="15" l="1"/>
  <c r="AB15" i="15" s="1"/>
  <c r="AB16" i="15" s="1"/>
  <c r="AB17" i="15" s="1"/>
  <c r="O48" i="15"/>
  <c r="N47" i="15"/>
  <c r="O47" i="15" l="1"/>
  <c r="N46" i="15"/>
  <c r="O46" i="15" s="1"/>
</calcChain>
</file>

<file path=xl/sharedStrings.xml><?xml version="1.0" encoding="utf-8"?>
<sst xmlns="http://schemas.openxmlformats.org/spreadsheetml/2006/main" count="243" uniqueCount="134">
  <si>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</si>
  <si>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</si>
  <si>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</si>
  <si>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</si>
  <si>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</si>
  <si>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</si>
  <si>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</si>
  <si>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</si>
  <si>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</si>
  <si>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</si>
  <si>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Problem Set 1 – Solutions</t>
  </si>
  <si>
    <t>?</t>
  </si>
  <si>
    <t>Entry Ratio</t>
  </si>
  <si>
    <t>Exam 8: Fisher – Table M</t>
  </si>
  <si>
    <t>Fisher.TableM</t>
  </si>
  <si>
    <t>Source Text</t>
  </si>
  <si>
    <t>1.)</t>
  </si>
  <si>
    <t>Notice the risks in the group are already ordered by increasing actual loss. If your risks aren't ordered, do that first.</t>
  </si>
  <si>
    <t>Calculate an empirical Table M using vertical slices</t>
  </si>
  <si>
    <t>2.)</t>
  </si>
  <si>
    <r>
      <t>Note</t>
    </r>
    <r>
      <rPr>
        <sz val="11"/>
        <color theme="1"/>
        <rFont val="Calibri"/>
        <family val="2"/>
        <scheme val="minor"/>
      </rPr>
      <t>:</t>
    </r>
  </si>
  <si>
    <t>If you were given the grouping by expected number of claims, use the average actual aggregate loss for the group as the expected aggregate loss.</t>
  </si>
  <si>
    <t>Risk</t>
  </si>
  <si>
    <t>Actual annual aggregate loss</t>
  </si>
  <si>
    <t>Actual Loss</t>
  </si>
  <si>
    <t>For graph</t>
  </si>
  <si>
    <t>Below ratio</t>
  </si>
  <si>
    <t>Above ratio</t>
  </si>
  <si>
    <t>x-axis</t>
  </si>
  <si>
    <t>Construct a Table M in increments of 0.1 from 0 to 3 using the vertical slicing method.</t>
  </si>
  <si>
    <t>We want to build a Table M for entry ratios between 0 and 3 in increments of 0.1 using the vertical slicing method. We'll show the calculation for r = 1.2</t>
  </si>
  <si>
    <t>3.)</t>
  </si>
  <si>
    <t>[Optional] Draw a Lee diagram and highlight the entry ratio being calculated.</t>
  </si>
  <si>
    <t>r</t>
  </si>
  <si>
    <t>φ(r)</t>
  </si>
  <si>
    <r>
      <t>ϕ</t>
    </r>
    <r>
      <rPr>
        <sz val="9.9"/>
        <color theme="1"/>
        <rFont val="Calibri"/>
        <family val="2"/>
      </rPr>
      <t>(r)</t>
    </r>
  </si>
  <si>
    <t>In the graph, we've drawn a line corresponding to entry ratio r=1.2 and highlighted the portion of each risk's entry ratio that exceeds this.</t>
  </si>
  <si>
    <t>4.)</t>
  </si>
  <si>
    <r>
      <t xml:space="preserve">Calculate the portion of each entry ratio that exceeds the entry ratio under consideration and then the average value is the insurance charge, </t>
    </r>
    <r>
      <rPr>
        <sz val="11"/>
        <color theme="1"/>
        <rFont val="Calibri"/>
        <family val="2"/>
      </rPr>
      <t>φ</t>
    </r>
    <r>
      <rPr>
        <sz val="9.9"/>
        <color theme="1"/>
        <rFont val="Calibri"/>
        <family val="2"/>
      </rPr>
      <t>(r).</t>
    </r>
  </si>
  <si>
    <t>Excess of r = 1.2</t>
  </si>
  <si>
    <t>Total</t>
  </si>
  <si>
    <t>Insurance charge at r = 1.2 is the Total / # risks = 2.1/10 = 0.21</t>
  </si>
  <si>
    <t>5.)</t>
  </si>
  <si>
    <t xml:space="preserve">Compute the insurance savings using the formula: </t>
  </si>
  <si>
    <t>6.)</t>
  </si>
  <si>
    <t xml:space="preserve">Repeat this process for each entry ratio required in the Table M. </t>
  </si>
  <si>
    <t>The next page shows the completed Table M, you should verify the calculation for a couple of the values.</t>
  </si>
  <si>
    <t>----</t>
  </si>
  <si>
    <r>
      <t>φ</t>
    </r>
    <r>
      <rPr>
        <sz val="9.9"/>
        <color theme="1"/>
        <rFont val="Calibri"/>
        <family val="2"/>
      </rPr>
      <t>(r)</t>
    </r>
  </si>
  <si>
    <t>W-Fisher-TableM1</t>
  </si>
  <si>
    <t>W-Fisher-TableM2</t>
  </si>
  <si>
    <t>Calculate an empirical Table M using horizontal slices.</t>
  </si>
  <si>
    <t>Experience for a group of risks with expected annual aggregate loss of $100,000</t>
  </si>
  <si>
    <t>Used to make the horizontal slices graph</t>
  </si>
  <si>
    <t>Entry Ratio, r</t>
  </si>
  <si>
    <t>Construct a Table M using the horizontal slicing method.</t>
  </si>
  <si>
    <t>[Optional] Draw a Lee diagram.</t>
  </si>
  <si>
    <t>For each distinct entry ratio, plus the 0 entry ratio, fill out the table below as follows:</t>
  </si>
  <si>
    <t>a.)</t>
  </si>
  <si>
    <t># Risks: This is the number of risks with entry ratio r</t>
  </si>
  <si>
    <t>b.)</t>
  </si>
  <si>
    <t># Risks over r: This is the number of risks with entry ratios strictly greater than r</t>
  </si>
  <si>
    <t>c.)</t>
  </si>
  <si>
    <t>% Risks over r: This is b.) / [Total # of risks]</t>
  </si>
  <si>
    <t>d.)</t>
  </si>
  <si>
    <t>Difference in r: This is the r value from the next row minus the r value from the current row. It is zero for the last row.</t>
  </si>
  <si>
    <t>e.)</t>
  </si>
  <si>
    <t>Insurance charge: Start at the last row and work upwards. The last row always has zero insurance charge.</t>
  </si>
  <si>
    <t>For row k, multiply the kth row difference in r by the kth row % risks over r then add this to the insurance charge for row k+1.</t>
  </si>
  <si>
    <t>f.)</t>
  </si>
  <si>
    <t># Risks</t>
  </si>
  <si>
    <t># Risks over r</t>
  </si>
  <si>
    <t>% Risks over r</t>
  </si>
  <si>
    <t>Difference in r</t>
  </si>
  <si>
    <t>Notice the horizontal method really only lends itself to calculating at entry ratios corresponding to known losses.</t>
  </si>
  <si>
    <t>To calculate an "in-between" entry ratio insurance charge, form a trapezoid and add that area instead.</t>
  </si>
  <si>
    <t>Fisher points out in practice there are usually sufficient losses to construct a Table M with intervals of 0.01 between rows</t>
  </si>
  <si>
    <t>and that linear interpolation is usually accurate enough.</t>
  </si>
  <si>
    <t>Calculate an empirical Table M using horizontal slices</t>
  </si>
  <si>
    <t>Fall 2013, Q12</t>
  </si>
  <si>
    <t>Construct a Table M</t>
  </si>
  <si>
    <t>Given the following loss ratios for a set of five identical risks:</t>
  </si>
  <si>
    <t>Risk #</t>
  </si>
  <si>
    <t>Loss Ratio</t>
  </si>
  <si>
    <t>Assume that the sample loss ratio of 80% equals the expected loss ratio.</t>
  </si>
  <si>
    <t>Construct a Table M showing the insurance charges for entry ratios from 0 to 2.0</t>
  </si>
  <si>
    <t>in increments of 0.50.</t>
  </si>
  <si>
    <t>BC-Fisher-TableM3</t>
  </si>
  <si>
    <t>Construct a Table M given loss ratios</t>
  </si>
  <si>
    <t>The Table M entry ratio is r = actual loss ratio / expected loss ratio.</t>
  </si>
  <si>
    <t>is the expected loss ratio for this cohort of risks.</t>
  </si>
  <si>
    <t>Table M Entry Ratio</t>
  </si>
  <si>
    <t xml:space="preserve">For each risk and entry ratio required in the Table M calculate </t>
  </si>
  <si>
    <t>max(0, risk entry ratio - Table M entry ratio)</t>
  </si>
  <si>
    <t xml:space="preserve">Compute the Table M insurance charges by summing over the risks for each column and </t>
  </si>
  <si>
    <t>Table M</t>
  </si>
  <si>
    <t xml:space="preserve">dividing by the number of risks. </t>
  </si>
  <si>
    <t>because of the small number of risks and required entry</t>
  </si>
  <si>
    <t>Alice:</t>
  </si>
  <si>
    <t>"This question lends itself to the vertical slicing method</t>
  </si>
  <si>
    <t>ratios which do not align with the actual entry ratios seen."</t>
  </si>
  <si>
    <t>Fall 2014, Q13</t>
  </si>
  <si>
    <t>Fill in the missing information using Table M</t>
  </si>
  <si>
    <t xml:space="preserve">A Table M is constructed based on the experience of the following 10 similarly </t>
  </si>
  <si>
    <t>sized risks:</t>
  </si>
  <si>
    <t>Aggregate Loss Ratio</t>
  </si>
  <si>
    <t>X%</t>
  </si>
  <si>
    <t>X is the aggregate loss ratio for Risk 7.</t>
  </si>
  <si>
    <t>Assume:</t>
  </si>
  <si>
    <r>
      <t xml:space="preserve">   • 75% </t>
    </r>
    <r>
      <rPr>
        <sz val="11"/>
        <color theme="1"/>
        <rFont val="Calibri"/>
        <family val="2"/>
      </rPr>
      <t>≤ X ≤ 90%</t>
    </r>
  </si>
  <si>
    <t xml:space="preserve">   • The Table M charge at entry ratio 1.5 is 0.05.</t>
  </si>
  <si>
    <t>Calculate X.</t>
  </si>
  <si>
    <t>The expected loss ratio is the sum of the aggregate loss ratios plus X%, divided by 10.</t>
  </si>
  <si>
    <t>+ X% / 10</t>
  </si>
  <si>
    <t>Since X is between 75% and 90%, we know the expected loss ratio is between</t>
  </si>
  <si>
    <t>and</t>
  </si>
  <si>
    <t>The Table M charge at entry ratio r is the sum of the amounts that exceed rE</t>
  </si>
  <si>
    <t>When r = 1.5, using the range above gives rE is between</t>
  </si>
  <si>
    <t>So only risks 9 and 10 can contribute to the Table M charge</t>
  </si>
  <si>
    <t xml:space="preserve">Thus, X% = </t>
  </si>
  <si>
    <t xml:space="preserve">We can write this as E = </t>
  </si>
  <si>
    <t>So 0.05 = {(110% - 1.5*[57% + X%/10]) + (120% - 1.5*[57% + X%/10]) } / (10*E)</t>
  </si>
  <si>
    <t>Hence, 0.5*(57% + X%/10) = 59% - 1.5*2*X%/10</t>
  </si>
  <si>
    <t>So 0.35*X% = 59% - 57%/2</t>
  </si>
  <si>
    <t>Fall 2016, Q12</t>
  </si>
  <si>
    <t>An actuary is given the following sample of experience from a grouping of</t>
  </si>
  <si>
    <t>five similarly-sized risks:</t>
  </si>
  <si>
    <t>Construct a Table M of insurance charges and savings at entry ratios of 0</t>
  </si>
  <si>
    <t>to 1.50 in multiples of 0.25.</t>
  </si>
  <si>
    <t>Since we're not given the expected loss for the group, we assume it is the average of the group.</t>
  </si>
  <si>
    <t xml:space="preserve">E = </t>
  </si>
  <si>
    <t>This gives the following entry ratios:</t>
  </si>
  <si>
    <t>We'll use the horizontal slicing method as we are computing a large number of entry ratios.</t>
  </si>
  <si>
    <t>ψ(r)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</si>
</sst>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0.0"/>
    <numFmt numFmtId="165" formatCode="#,##0.0"/>
    <numFmt numFmtId="166" formatCode="0.0%"/>
    <numFmt numFmtId="167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9.9"/>
      <color theme="1"/>
      <name val="Calibri"/>
      <family val="2"/>
    </font>
    <font>
      <b/>
      <i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11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9" fontId="2" fillId="0" borderId="0" xfId="2" applyFo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9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3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3" fontId="0" fillId="3" borderId="0" xfId="0" applyNumberFormat="1" applyFill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165" fontId="0" fillId="3" borderId="0" xfId="0" applyNumberFormat="1" applyFill="1" applyAlignment="1" applyProtection="1">
      <alignment horizontal="center"/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0" fillId="2" borderId="6" xfId="0" applyNumberFormat="1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3" fontId="1" fillId="2" borderId="6" xfId="0" applyNumberFormat="1" applyFont="1" applyFill="1" applyBorder="1" applyProtection="1"/>
    <xf numFmtId="0" fontId="2" fillId="2" borderId="6" xfId="0" applyFont="1" applyFill="1" applyBorder="1" applyProtection="1"/>
    <xf numFmtId="0" fontId="0" fillId="2" borderId="6" xfId="0" applyFill="1" applyBorder="1" applyProtection="1"/>
    <xf numFmtId="0" fontId="0" fillId="2" borderId="1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3" fontId="0" fillId="2" borderId="16" xfId="0" applyNumberFormat="1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3" fontId="0" fillId="2" borderId="19" xfId="0" applyNumberFormat="1" applyFill="1" applyBorder="1" applyAlignment="1" applyProtection="1">
      <alignment horizontal="center"/>
    </xf>
    <xf numFmtId="0" fontId="10" fillId="2" borderId="13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3" fontId="9" fillId="0" borderId="0" xfId="0" applyNumberFormat="1" applyFont="1" applyProtection="1">
      <protection locked="0"/>
    </xf>
    <xf numFmtId="9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9" fontId="0" fillId="0" borderId="0" xfId="2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center"/>
      <protection locked="0"/>
    </xf>
    <xf numFmtId="0" fontId="1" fillId="2" borderId="3" xfId="0" applyFont="1" applyFill="1" applyBorder="1"/>
    <xf numFmtId="0" fontId="0" fillId="2" borderId="4" xfId="0" applyFill="1" applyBorder="1"/>
    <xf numFmtId="0" fontId="6" fillId="2" borderId="4" xfId="0" applyFont="1" applyFill="1" applyBorder="1"/>
    <xf numFmtId="0" fontId="1" fillId="2" borderId="6" xfId="0" applyFont="1" applyFill="1" applyBorder="1"/>
    <xf numFmtId="0" fontId="0" fillId="2" borderId="0" xfId="0" applyFill="1"/>
    <xf numFmtId="0" fontId="0" fillId="2" borderId="7" xfId="0" applyFill="1" applyBorder="1"/>
    <xf numFmtId="3" fontId="0" fillId="2" borderId="6" xfId="0" applyNumberFormat="1" applyFill="1" applyBorder="1"/>
    <xf numFmtId="3" fontId="0" fillId="2" borderId="0" xfId="0" applyNumberFormat="1" applyFill="1"/>
    <xf numFmtId="3" fontId="0" fillId="2" borderId="7" xfId="0" applyNumberFormat="1" applyFill="1" applyBorder="1"/>
    <xf numFmtId="3" fontId="1" fillId="2" borderId="6" xfId="0" applyNumberFormat="1" applyFont="1" applyFill="1" applyBorder="1"/>
    <xf numFmtId="0" fontId="0" fillId="2" borderId="6" xfId="0" applyFill="1" applyBorder="1"/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9" fontId="0" fillId="2" borderId="15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9" fontId="0" fillId="2" borderId="18" xfId="0" applyNumberForma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0" xfId="0" applyAlignment="1">
      <alignment horizontal="left"/>
    </xf>
    <xf numFmtId="9" fontId="0" fillId="0" borderId="0" xfId="0" applyNumberFormat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66" fontId="0" fillId="0" borderId="15" xfId="0" applyNumberFormat="1" applyBorder="1" applyAlignment="1" applyProtection="1">
      <alignment horizontal="center"/>
      <protection locked="0"/>
    </xf>
    <xf numFmtId="166" fontId="0" fillId="0" borderId="18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64" fontId="0" fillId="0" borderId="20" xfId="0" applyNumberFormat="1" applyBorder="1" applyAlignment="1" applyProtection="1">
      <alignment horizontal="center"/>
      <protection locked="0"/>
    </xf>
    <xf numFmtId="164" fontId="0" fillId="0" borderId="21" xfId="0" applyNumberFormat="1" applyBorder="1" applyAlignment="1" applyProtection="1">
      <alignment horizontal="center"/>
      <protection locked="0"/>
    </xf>
    <xf numFmtId="164" fontId="0" fillId="0" borderId="22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167" fontId="0" fillId="0" borderId="15" xfId="0" applyNumberFormat="1" applyBorder="1" applyAlignment="1" applyProtection="1">
      <alignment horizontal="center"/>
      <protection locked="0"/>
    </xf>
    <xf numFmtId="167" fontId="0" fillId="0" borderId="18" xfId="0" applyNumberForma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0" fillId="2" borderId="0" xfId="0" applyFill="1" applyProtection="1"/>
    <xf numFmtId="3" fontId="0" fillId="2" borderId="0" xfId="0" applyNumberFormat="1" applyFill="1" applyProtection="1"/>
    <xf numFmtId="0" fontId="0" fillId="2" borderId="13" xfId="0" applyFill="1" applyBorder="1" applyAlignment="1" applyProtection="1">
      <alignment horizontal="center"/>
    </xf>
    <xf numFmtId="9" fontId="0" fillId="2" borderId="15" xfId="0" applyNumberFormat="1" applyFill="1" applyBorder="1" applyAlignment="1" applyProtection="1">
      <alignment horizontal="center"/>
    </xf>
    <xf numFmtId="9" fontId="0" fillId="2" borderId="18" xfId="0" applyNumberFormat="1" applyFill="1" applyBorder="1" applyAlignment="1" applyProtection="1">
      <alignment horizontal="center"/>
    </xf>
    <xf numFmtId="0" fontId="0" fillId="2" borderId="1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9" fontId="0" fillId="2" borderId="23" xfId="0" applyNumberFormat="1" applyFill="1" applyBorder="1" applyAlignment="1">
      <alignment horizontal="center"/>
    </xf>
    <xf numFmtId="0" fontId="0" fillId="0" borderId="0" xfId="0" quotePrefix="1" applyProtection="1">
      <protection locked="0"/>
    </xf>
    <xf numFmtId="166" fontId="0" fillId="0" borderId="0" xfId="2" applyNumberFormat="1" applyFont="1" applyAlignment="1" applyProtection="1">
      <alignment horizontal="center"/>
      <protection locked="0"/>
    </xf>
    <xf numFmtId="10" fontId="0" fillId="3" borderId="0" xfId="2" applyNumberFormat="1" applyFont="1" applyFill="1" applyAlignment="1" applyProtection="1">
      <alignment horizontal="left"/>
      <protection locked="0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6" fontId="0" fillId="2" borderId="16" xfId="0" applyNumberFormat="1" applyFill="1" applyBorder="1" applyAlignment="1">
      <alignment horizontal="center"/>
    </xf>
    <xf numFmtId="6" fontId="0" fillId="2" borderId="19" xfId="0" applyNumberFormat="1" applyFill="1" applyBorder="1" applyAlignment="1">
      <alignment horizontal="center"/>
    </xf>
    <xf numFmtId="6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0" fillId="0" borderId="11" xfId="0" applyFont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67" fontId="0" fillId="0" borderId="21" xfId="0" applyNumberForma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167" fontId="0" fillId="0" borderId="0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167" fontId="0" fillId="0" borderId="1" xfId="0" applyNumberForma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66" fontId="0" fillId="0" borderId="23" xfId="2" applyNumberFormat="1" applyFont="1" applyBorder="1" applyAlignment="1" applyProtection="1">
      <alignment horizontal="center"/>
      <protection locked="0"/>
    </xf>
    <xf numFmtId="166" fontId="0" fillId="0" borderId="15" xfId="2" applyNumberFormat="1" applyFont="1" applyBorder="1" applyAlignment="1" applyProtection="1">
      <alignment horizontal="center"/>
      <protection locked="0"/>
    </xf>
    <xf numFmtId="166" fontId="0" fillId="0" borderId="18" xfId="2" applyNumberFormat="1" applyFont="1" applyBorder="1" applyAlignment="1" applyProtection="1">
      <alignment horizontal="center"/>
      <protection locked="0"/>
    </xf>
    <xf numFmtId="167" fontId="0" fillId="0" borderId="23" xfId="0" applyNumberForma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Aggregate Excess at an Entry</a:t>
            </a:r>
            <a:r>
              <a:rPr lang="en-GB" baseline="0"/>
              <a:t> Ratio of 1.2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Below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'W-Fisher-TableM1'!$P$8:$P$17</c:f>
              <c:numCache>
                <c:formatCode>0%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cat>
          <c:val>
            <c:numRef>
              <c:f>'W-Fisher-TableM1'!$N$8:$N$17</c:f>
              <c:numCache>
                <c:formatCode>0.0</c:formatCode>
                <c:ptCount val="10"/>
                <c:pt idx="0">
                  <c:v>0.2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C-4EFB-A4D4-A7D90223E5C0}"/>
            </c:ext>
          </c:extLst>
        </c:ser>
        <c:ser>
          <c:idx val="1"/>
          <c:order val="1"/>
          <c:tx>
            <c:v>Above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'W-Fisher-TableM1'!$P$8:$P$17</c:f>
              <c:numCache>
                <c:formatCode>0%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cat>
          <c:val>
            <c:numRef>
              <c:f>'W-Fisher-TableM1'!$O$8:$O$17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0.30000000000000004</c:v>
                </c:pt>
                <c:pt idx="9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C-4EFB-A4D4-A7D90223E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913312"/>
        <c:axId val="540911672"/>
      </c:barChart>
      <c:lineChart>
        <c:grouping val="standard"/>
        <c:varyColors val="0"/>
        <c:ser>
          <c:idx val="2"/>
          <c:order val="2"/>
          <c:tx>
            <c:v>Entry Ratio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'W-Fisher-TableM1'!$P$8:$P$17</c:f>
              <c:numCache>
                <c:formatCode>0%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cat>
          <c:val>
            <c:numRef>
              <c:f>'W-Fisher-TableM1'!$M$8:$M$17</c:f>
              <c:numCache>
                <c:formatCode>General</c:formatCode>
                <c:ptCount val="10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0C-4EFB-A4D4-A7D90223E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913312"/>
        <c:axId val="540911672"/>
      </c:lineChart>
      <c:catAx>
        <c:axId val="54091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11672"/>
        <c:crosses val="autoZero"/>
        <c:auto val="1"/>
        <c:lblAlgn val="ctr"/>
        <c:lblOffset val="100"/>
        <c:noMultiLvlLbl val="0"/>
      </c:catAx>
      <c:valAx>
        <c:axId val="5409116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Entry</a:t>
                </a:r>
                <a:r>
                  <a:rPr lang="en-GB" baseline="0"/>
                  <a:t> Ratio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1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Horizontal Slices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'W-Fisher-TableM2'!$S$8:$AB$8</c:f>
              <c:numCache>
                <c:formatCode>0.00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4-4A16-86F8-D5493C8ECDEB}"/>
            </c:ext>
          </c:extLst>
        </c:ser>
        <c:ser>
          <c:idx val="2"/>
          <c:order val="1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'W-Fisher-TableM2'!$S$9:$AB$9</c:f>
              <c:numCache>
                <c:formatCode>0.00</c:formatCode>
                <c:ptCount val="10"/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D4-4A16-86F8-D5493C8ECDEB}"/>
            </c:ext>
          </c:extLst>
        </c:ser>
        <c:ser>
          <c:idx val="3"/>
          <c:order val="2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'W-Fisher-TableM2'!$S$10:$AB$10</c:f>
              <c:numCache>
                <c:formatCode>0%</c:formatCode>
                <c:ptCount val="10"/>
                <c:pt idx="2" formatCode="0.00">
                  <c:v>9.9999999999999978E-2</c:v>
                </c:pt>
                <c:pt idx="3" formatCode="0.00">
                  <c:v>9.9999999999999978E-2</c:v>
                </c:pt>
                <c:pt idx="4" formatCode="0.00">
                  <c:v>9.9999999999999978E-2</c:v>
                </c:pt>
                <c:pt idx="5" formatCode="0.00">
                  <c:v>9.9999999999999978E-2</c:v>
                </c:pt>
                <c:pt idx="6" formatCode="0.00">
                  <c:v>9.9999999999999978E-2</c:v>
                </c:pt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D4-4A16-86F8-D5493C8ECDEB}"/>
            </c:ext>
          </c:extLst>
        </c:ser>
        <c:ser>
          <c:idx val="4"/>
          <c:order val="3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'W-Fisher-TableM2'!$S$11:$AB$11</c:f>
              <c:numCache>
                <c:formatCode>0%</c:formatCode>
                <c:ptCount val="10"/>
                <c:pt idx="3" formatCode="0.00">
                  <c:v>9.9999999999999978E-2</c:v>
                </c:pt>
                <c:pt idx="4" formatCode="0.00">
                  <c:v>9.9999999999999978E-2</c:v>
                </c:pt>
                <c:pt idx="5" formatCode="0.00">
                  <c:v>9.9999999999999978E-2</c:v>
                </c:pt>
                <c:pt idx="6" formatCode="0.00">
                  <c:v>9.9999999999999978E-2</c:v>
                </c:pt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D4-4A16-86F8-D5493C8ECDEB}"/>
            </c:ext>
          </c:extLst>
        </c:ser>
        <c:ser>
          <c:idx val="5"/>
          <c:order val="4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'W-Fisher-TableM2'!$S$12:$AB$12</c:f>
              <c:numCache>
                <c:formatCode>0%</c:formatCode>
                <c:ptCount val="10"/>
                <c:pt idx="4" formatCode="0.00">
                  <c:v>0.10000000000000009</c:v>
                </c:pt>
                <c:pt idx="5" formatCode="0.00">
                  <c:v>0.10000000000000009</c:v>
                </c:pt>
                <c:pt idx="6" formatCode="0.00">
                  <c:v>0.10000000000000009</c:v>
                </c:pt>
                <c:pt idx="7" formatCode="0.00">
                  <c:v>0.10000000000000009</c:v>
                </c:pt>
                <c:pt idx="8" formatCode="0.00">
                  <c:v>0.10000000000000009</c:v>
                </c:pt>
                <c:pt idx="9" formatCode="0.00">
                  <c:v>0.10000000000000009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D4-4A16-86F8-D5493C8ECDEB}"/>
            </c:ext>
          </c:extLst>
        </c:ser>
        <c:ser>
          <c:idx val="6"/>
          <c:order val="5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'W-Fisher-TableM2'!$S$13:$AB$13</c:f>
              <c:numCache>
                <c:formatCode>0%</c:formatCode>
                <c:ptCount val="10"/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D4-4A16-86F8-D5493C8ECDEB}"/>
            </c:ext>
          </c:extLst>
        </c:ser>
        <c:ser>
          <c:idx val="7"/>
          <c:order val="6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'W-Fisher-TableM2'!$S$14:$AB$14</c:f>
              <c:numCache>
                <c:formatCode>0%</c:formatCode>
                <c:ptCount val="10"/>
                <c:pt idx="6" formatCode="0.00">
                  <c:v>9.9999999999999978E-2</c:v>
                </c:pt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D4-4A16-86F8-D5493C8ECDEB}"/>
            </c:ext>
          </c:extLst>
        </c:ser>
        <c:ser>
          <c:idx val="8"/>
          <c:order val="7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'W-Fisher-TableM2'!$S$15:$AB$15</c:f>
              <c:numCache>
                <c:formatCode>0%</c:formatCode>
                <c:ptCount val="10"/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D4-4A16-86F8-D5493C8ECDEB}"/>
            </c:ext>
          </c:extLst>
        </c:ser>
        <c:ser>
          <c:idx val="9"/>
          <c:order val="8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'W-Fisher-TableM2'!$S$16:$AB$16</c:f>
              <c:numCache>
                <c:formatCode>0%</c:formatCode>
                <c:ptCount val="10"/>
                <c:pt idx="8" formatCode="0.00">
                  <c:v>0.5</c:v>
                </c:pt>
                <c:pt idx="9" formatCode="0.0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D4-4A16-86F8-D5493C8ECDEB}"/>
            </c:ext>
          </c:extLst>
        </c:ser>
        <c:ser>
          <c:idx val="10"/>
          <c:order val="9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'W-Fisher-TableM2'!$S$6:$AB$6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'W-Fisher-TableM2'!$S$17:$AB$17</c:f>
              <c:numCache>
                <c:formatCode>0%</c:formatCode>
                <c:ptCount val="10"/>
                <c:pt idx="9" formatCode="0.0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D4-4A16-86F8-D5493C8EC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2807136"/>
        <c:axId val="452807464"/>
      </c:barChart>
      <c:catAx>
        <c:axId val="45280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07464"/>
        <c:crosses val="autoZero"/>
        <c:auto val="1"/>
        <c:lblAlgn val="ctr"/>
        <c:lblOffset val="100"/>
        <c:tickLblSkip val="1"/>
        <c:noMultiLvlLbl val="0"/>
      </c:catAx>
      <c:valAx>
        <c:axId val="45280746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Entry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07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8467</xdr:colOff>
      <xdr:row>21</xdr:row>
      <xdr:rowOff>33867</xdr:rowOff>
    </xdr:from>
    <xdr:to>
      <xdr:col>14</xdr:col>
      <xdr:colOff>93134</xdr:colOff>
      <xdr:row>35</xdr:row>
      <xdr:rowOff>118534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FB618D-BCDE-43F0-8399-97612C7EC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422487</xdr:colOff>
      <xdr:row>55</xdr:row>
      <xdr:rowOff>9525</xdr:rowOff>
    </xdr:from>
    <xdr:ext cx="130632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769E783-0A2F-4324-877C-59B615ABDAE5}"/>
                </a:ext>
              </a:extLst>
            </xdr:cNvPr>
            <xdr:cNvSpPr txBox="1"/>
          </xdr:nvSpPr>
          <xdr:spPr>
            <a:xfrm>
              <a:off x="12366837" y="10487025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769E783-0A2F-4324-877C-59B615ABDAE5}"/>
                </a:ext>
              </a:extLst>
            </xdr:cNvPr>
            <xdr:cNvSpPr txBox="1"/>
          </xdr:nvSpPr>
          <xdr:spPr>
            <a:xfrm>
              <a:off x="12366837" y="10487025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𝜓(𝑟)=𝜙(𝑟)+𝑟 −1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558800</xdr:colOff>
      <xdr:row>56</xdr:row>
      <xdr:rowOff>16932</xdr:rowOff>
    </xdr:from>
    <xdr:ext cx="286738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136F854-8671-494A-9AE2-D8947F14EDB4}"/>
                </a:ext>
              </a:extLst>
            </xdr:cNvPr>
            <xdr:cNvSpPr txBox="1"/>
          </xdr:nvSpPr>
          <xdr:spPr>
            <a:xfrm>
              <a:off x="9417050" y="10684932"/>
              <a:ext cx="286738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1.2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1.2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+1.2−1=0.21+0.2=0.41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136F854-8671-494A-9AE2-D8947F14EDB4}"/>
                </a:ext>
              </a:extLst>
            </xdr:cNvPr>
            <xdr:cNvSpPr txBox="1"/>
          </xdr:nvSpPr>
          <xdr:spPr>
            <a:xfrm>
              <a:off x="9417050" y="10684932"/>
              <a:ext cx="286738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𝜓(1.2)=𝜙(1.2)+1.2−1=0.21+0.2=0.41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16934</xdr:colOff>
      <xdr:row>19</xdr:row>
      <xdr:rowOff>16932</xdr:rowOff>
    </xdr:from>
    <xdr:to>
      <xdr:col>13</xdr:col>
      <xdr:colOff>702733</xdr:colOff>
      <xdr:row>33</xdr:row>
      <xdr:rowOff>101598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9D63BE-C17C-49BC-8A4B-272EBBBD5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533188</xdr:colOff>
      <xdr:row>42</xdr:row>
      <xdr:rowOff>11218</xdr:rowOff>
    </xdr:from>
    <xdr:ext cx="130632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9FC8A64-F40A-498E-A28E-A5589CF012D5}"/>
                </a:ext>
              </a:extLst>
            </xdr:cNvPr>
            <xdr:cNvSpPr txBox="1"/>
          </xdr:nvSpPr>
          <xdr:spPr>
            <a:xfrm>
              <a:off x="12563263" y="8012218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9FC8A64-F40A-498E-A28E-A5589CF012D5}"/>
                </a:ext>
              </a:extLst>
            </xdr:cNvPr>
            <xdr:cNvSpPr txBox="1"/>
          </xdr:nvSpPr>
          <xdr:spPr>
            <a:xfrm>
              <a:off x="12563263" y="8012218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𝜓(𝑟)=𝜙(𝑟)+𝑟 −1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workbookViewId="0">
      <selection activeCell="A13" sqref="A13"/>
    </sheetView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126" t="s">
        <v>13</v>
      </c>
      <c r="B5" s="126"/>
      <c r="C5" s="126"/>
    </row>
    <row r="6" spans="1:3" ht="15" customHeight="1" x14ac:dyDescent="0.25">
      <c r="A6" s="126"/>
      <c r="B6" s="126"/>
      <c r="C6" s="126"/>
    </row>
    <row r="7" spans="1:3" ht="15" customHeight="1" x14ac:dyDescent="0.25"/>
    <row r="8" spans="1:3" ht="15" customHeight="1" x14ac:dyDescent="0.3">
      <c r="A8" s="127" t="s">
        <v>10</v>
      </c>
      <c r="B8" s="127"/>
      <c r="C8" s="127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49</v>
      </c>
      <c r="C11" s="1" t="s">
        <v>18</v>
      </c>
    </row>
    <row r="12" spans="1:3" x14ac:dyDescent="0.25">
      <c r="A12" s="4">
        <v>2</v>
      </c>
      <c r="B12" s="2" t="s">
        <v>50</v>
      </c>
      <c r="C12" s="1" t="s">
        <v>78</v>
      </c>
    </row>
    <row r="13" spans="1:3" x14ac:dyDescent="0.25">
      <c r="A13" s="4">
        <v>3</v>
      </c>
      <c r="B13" s="94" t="s">
        <v>87</v>
      </c>
      <c r="C13" t="s">
        <v>88</v>
      </c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formatCells="0" formatColumns="0" formatRows="0"/>
  <mergeCells count="2">
    <mergeCell ref="A5:C6"/>
    <mergeCell ref="A8:C8"/>
  </mergeCells>
  <hyperlinks>
    <hyperlink ref="A11" location="'W-Fisher-TableM1'!A1" display="'W-Fisher-TableM1'!A1" xr:uid="{DC971D5C-483B-4A01-B4E0-7E9F4C0FB7EB}"/>
    <hyperlink ref="A12" location="'W-Fisher-TableM2'!A1" display="'W-Fisher-TableM2'!A1" xr:uid="{AFCB222B-AA71-4AF9-AAC9-CD578506E1C6}"/>
    <hyperlink ref="A13" location="'BC-Fisher-TableM3'!A1" display="'BC-Fisher-TableM3'!A1" xr:uid="{8213998F-7ABC-4F7D-A75F-ED0F5E31F8B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1012-56F4-452E-937E-1441646D858E}">
  <sheetPr codeName="Sheet60"/>
  <dimension ref="A1:W189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7.5703125" style="10" customWidth="1"/>
    <col min="4" max="4" width="25.85546875" style="10" bestFit="1" customWidth="1"/>
    <col min="5" max="5" width="17.7109375" style="10" customWidth="1"/>
    <col min="6" max="6" width="17.28515625" style="10" customWidth="1"/>
    <col min="7" max="7" width="12.5703125" style="10" bestFit="1" customWidth="1"/>
    <col min="8" max="8" width="3.7109375" style="10" customWidth="1"/>
    <col min="9" max="9" width="4.42578125" style="10" customWidth="1"/>
    <col min="10" max="10" width="6.42578125" style="10" customWidth="1"/>
    <col min="11" max="12" width="15.7109375" style="10" customWidth="1"/>
    <col min="13" max="13" width="16.5703125" style="10" customWidth="1"/>
    <col min="14" max="14" width="10.85546875" style="10" bestFit="1" customWidth="1"/>
    <col min="15" max="15" width="11.140625" style="10" bestFit="1" customWidth="1"/>
    <col min="16" max="17" width="9.140625" style="10" customWidth="1"/>
    <col min="18" max="18" width="9.140625" style="10"/>
    <col min="19" max="19" width="9.140625" style="10" customWidth="1"/>
    <col min="20" max="20" width="9.140625" style="10"/>
    <col min="21" max="21" width="8.7109375" style="10" customWidth="1"/>
    <col min="22" max="16384" width="9.140625" style="10"/>
  </cols>
  <sheetData>
    <row r="1" spans="1:23" x14ac:dyDescent="0.25">
      <c r="A1" s="40" t="s">
        <v>3</v>
      </c>
      <c r="B1" s="41"/>
      <c r="C1" s="41" t="s">
        <v>14</v>
      </c>
      <c r="D1" s="42"/>
      <c r="E1" s="41"/>
      <c r="F1" s="41"/>
      <c r="G1" s="6" t="s">
        <v>8</v>
      </c>
      <c r="H1" s="8"/>
      <c r="I1" s="9" t="s">
        <v>9</v>
      </c>
      <c r="V1" s="11"/>
    </row>
    <row r="2" spans="1:23" x14ac:dyDescent="0.25">
      <c r="A2" s="43" t="s">
        <v>4</v>
      </c>
      <c r="B2" s="44"/>
      <c r="C2" s="44" t="s">
        <v>15</v>
      </c>
      <c r="D2" s="44"/>
      <c r="E2" s="44"/>
      <c r="F2" s="44"/>
      <c r="G2" s="45"/>
      <c r="H2" s="8"/>
      <c r="I2" s="10" t="s">
        <v>16</v>
      </c>
      <c r="J2" s="10" t="s">
        <v>17</v>
      </c>
      <c r="V2" s="11"/>
    </row>
    <row r="3" spans="1:23" x14ac:dyDescent="0.25">
      <c r="A3" s="43" t="s">
        <v>5</v>
      </c>
      <c r="B3" s="44"/>
      <c r="C3" s="44" t="s">
        <v>18</v>
      </c>
      <c r="D3" s="44"/>
      <c r="E3" s="44"/>
      <c r="F3" s="44"/>
      <c r="G3" s="45"/>
      <c r="H3" s="8"/>
      <c r="V3" s="11"/>
    </row>
    <row r="4" spans="1:23" x14ac:dyDescent="0.25">
      <c r="A4" s="46"/>
      <c r="B4" s="47"/>
      <c r="C4" s="47"/>
      <c r="D4" s="47"/>
      <c r="E4" s="47"/>
      <c r="F4" s="47"/>
      <c r="G4" s="48"/>
      <c r="H4" s="12"/>
      <c r="I4" s="10" t="s">
        <v>19</v>
      </c>
      <c r="J4" s="10" t="str">
        <f>"Compute the entry ratio, r = [actual loss] / [expected loss], for each risk. Note they all have the same expected loss of "&amp;TEXT(L6,"$0,0")</f>
        <v>Compute the entry ratio, r = [actual loss] / [expected loss], for each risk. Note they all have the same expected loss of $100,000</v>
      </c>
      <c r="V4" s="13"/>
      <c r="W4" s="14"/>
    </row>
    <row r="5" spans="1:23" ht="15" customHeight="1" x14ac:dyDescent="0.25">
      <c r="A5" s="49" t="s">
        <v>6</v>
      </c>
      <c r="B5" s="44"/>
      <c r="C5" s="44" t="str">
        <f>"Experience for a group of risks with expected annual aggregate loss of "&amp;TEXT(A6,"$0,0")&amp;"."</f>
        <v>Experience for a group of risks with expected annual aggregate loss of $100,000.</v>
      </c>
      <c r="D5" s="44"/>
      <c r="E5" s="44"/>
      <c r="F5" s="44"/>
      <c r="G5" s="45"/>
      <c r="H5" s="12"/>
      <c r="J5" s="15" t="s">
        <v>20</v>
      </c>
      <c r="K5" s="10" t="s">
        <v>21</v>
      </c>
      <c r="S5" s="14"/>
      <c r="T5" s="14"/>
      <c r="U5" s="14"/>
      <c r="V5" s="13"/>
      <c r="W5" s="14"/>
    </row>
    <row r="6" spans="1:23" x14ac:dyDescent="0.25">
      <c r="A6" s="50">
        <v>100000</v>
      </c>
      <c r="B6" s="44"/>
      <c r="C6" s="44"/>
      <c r="D6" s="44"/>
      <c r="E6" s="44"/>
      <c r="F6" s="44"/>
      <c r="G6" s="45"/>
      <c r="H6" s="12"/>
      <c r="L6" s="16">
        <v>100000</v>
      </c>
      <c r="S6" s="14"/>
      <c r="T6" s="14"/>
      <c r="U6" s="14"/>
      <c r="V6" s="13"/>
      <c r="W6" s="14"/>
    </row>
    <row r="7" spans="1:23" ht="15" customHeight="1" x14ac:dyDescent="0.25">
      <c r="A7" s="51"/>
      <c r="B7" s="44"/>
      <c r="C7" s="52" t="s">
        <v>22</v>
      </c>
      <c r="D7" s="53" t="s">
        <v>23</v>
      </c>
      <c r="E7" s="44"/>
      <c r="F7" s="44"/>
      <c r="G7" s="45"/>
      <c r="H7" s="12"/>
      <c r="J7" s="17" t="s">
        <v>22</v>
      </c>
      <c r="K7" s="18" t="s">
        <v>24</v>
      </c>
      <c r="L7" s="19" t="s">
        <v>12</v>
      </c>
      <c r="M7" s="20" t="s">
        <v>25</v>
      </c>
      <c r="N7" s="21" t="s">
        <v>26</v>
      </c>
      <c r="O7" s="21" t="s">
        <v>27</v>
      </c>
      <c r="P7" s="21" t="s">
        <v>28</v>
      </c>
      <c r="S7" s="14"/>
      <c r="T7" s="14"/>
      <c r="U7" s="14"/>
      <c r="V7" s="13"/>
      <c r="W7" s="14"/>
    </row>
    <row r="8" spans="1:23" ht="15" customHeight="1" x14ac:dyDescent="0.25">
      <c r="A8" s="49"/>
      <c r="B8" s="47"/>
      <c r="C8" s="54">
        <v>1</v>
      </c>
      <c r="D8" s="55">
        <v>20000</v>
      </c>
      <c r="E8" s="44"/>
      <c r="F8" s="44"/>
      <c r="G8" s="45"/>
      <c r="H8" s="12"/>
      <c r="J8" s="22">
        <f t="shared" ref="J8:J17" si="0">C8</f>
        <v>1</v>
      </c>
      <c r="K8" s="23">
        <f t="shared" ref="K8:K17" si="1">D8</f>
        <v>20000</v>
      </c>
      <c r="L8" s="24">
        <f>K8/$L$6</f>
        <v>0.2</v>
      </c>
      <c r="M8" s="21">
        <v>1.2</v>
      </c>
      <c r="N8" s="25">
        <f>MIN(L8,M8)</f>
        <v>0.2</v>
      </c>
      <c r="O8" s="25">
        <f>MAX(0,L8-M8)</f>
        <v>0</v>
      </c>
      <c r="P8" s="26">
        <f>J8/$J$17</f>
        <v>0.1</v>
      </c>
      <c r="S8" s="14"/>
      <c r="T8" s="14"/>
      <c r="U8" s="14"/>
      <c r="V8" s="13"/>
      <c r="W8" s="14"/>
    </row>
    <row r="9" spans="1:23" x14ac:dyDescent="0.25">
      <c r="A9" s="49"/>
      <c r="B9" s="47"/>
      <c r="C9" s="54">
        <f t="shared" ref="C9:C17" si="2">C8+1</f>
        <v>2</v>
      </c>
      <c r="D9" s="55">
        <v>50000</v>
      </c>
      <c r="E9" s="44"/>
      <c r="F9" s="44"/>
      <c r="G9" s="45"/>
      <c r="H9" s="12"/>
      <c r="J9" s="22">
        <f t="shared" si="0"/>
        <v>2</v>
      </c>
      <c r="K9" s="23">
        <f t="shared" si="1"/>
        <v>50000</v>
      </c>
      <c r="L9" s="24">
        <f t="shared" ref="L9:L17" si="3">K9/$L$6</f>
        <v>0.5</v>
      </c>
      <c r="M9" s="21">
        <f>M8</f>
        <v>1.2</v>
      </c>
      <c r="N9" s="25">
        <f t="shared" ref="N9:N17" si="4">MIN(L9,M9)</f>
        <v>0.5</v>
      </c>
      <c r="O9" s="25">
        <f t="shared" ref="O9:O17" si="5">MAX(0,L9-M9)</f>
        <v>0</v>
      </c>
      <c r="P9" s="26">
        <f t="shared" ref="P9:P17" si="6">J9/$J$17</f>
        <v>0.2</v>
      </c>
      <c r="S9" s="14"/>
      <c r="T9" s="14"/>
      <c r="U9" s="14"/>
      <c r="V9" s="13"/>
      <c r="W9" s="14"/>
    </row>
    <row r="10" spans="1:23" x14ac:dyDescent="0.25">
      <c r="A10" s="46"/>
      <c r="B10" s="47"/>
      <c r="C10" s="54">
        <f t="shared" si="2"/>
        <v>3</v>
      </c>
      <c r="D10" s="55">
        <v>60000</v>
      </c>
      <c r="E10" s="44"/>
      <c r="F10" s="44"/>
      <c r="G10" s="45"/>
      <c r="H10" s="12"/>
      <c r="J10" s="22">
        <f t="shared" si="0"/>
        <v>3</v>
      </c>
      <c r="K10" s="23">
        <f t="shared" si="1"/>
        <v>60000</v>
      </c>
      <c r="L10" s="24">
        <f t="shared" si="3"/>
        <v>0.6</v>
      </c>
      <c r="M10" s="21">
        <f t="shared" ref="M10:M17" si="7">M9</f>
        <v>1.2</v>
      </c>
      <c r="N10" s="25">
        <f t="shared" si="4"/>
        <v>0.6</v>
      </c>
      <c r="O10" s="25">
        <f t="shared" si="5"/>
        <v>0</v>
      </c>
      <c r="P10" s="26">
        <f t="shared" si="6"/>
        <v>0.3</v>
      </c>
      <c r="S10" s="14"/>
      <c r="T10" s="14"/>
      <c r="U10" s="14"/>
      <c r="V10" s="13"/>
      <c r="W10" s="14"/>
    </row>
    <row r="11" spans="1:23" x14ac:dyDescent="0.25">
      <c r="A11" s="46"/>
      <c r="B11" s="47"/>
      <c r="C11" s="54">
        <f t="shared" si="2"/>
        <v>4</v>
      </c>
      <c r="D11" s="55">
        <v>70000</v>
      </c>
      <c r="E11" s="44"/>
      <c r="F11" s="44"/>
      <c r="G11" s="45"/>
      <c r="H11" s="12"/>
      <c r="J11" s="22">
        <f t="shared" si="0"/>
        <v>4</v>
      </c>
      <c r="K11" s="23">
        <f t="shared" si="1"/>
        <v>70000</v>
      </c>
      <c r="L11" s="24">
        <f t="shared" si="3"/>
        <v>0.7</v>
      </c>
      <c r="M11" s="21">
        <f t="shared" si="7"/>
        <v>1.2</v>
      </c>
      <c r="N11" s="25">
        <f t="shared" si="4"/>
        <v>0.7</v>
      </c>
      <c r="O11" s="25">
        <f t="shared" si="5"/>
        <v>0</v>
      </c>
      <c r="P11" s="26">
        <f t="shared" si="6"/>
        <v>0.4</v>
      </c>
      <c r="S11" s="14"/>
      <c r="T11" s="14"/>
      <c r="U11" s="14"/>
      <c r="V11" s="13"/>
      <c r="W11" s="14"/>
    </row>
    <row r="12" spans="1:23" x14ac:dyDescent="0.25">
      <c r="A12" s="46"/>
      <c r="B12" s="47"/>
      <c r="C12" s="54">
        <f t="shared" si="2"/>
        <v>5</v>
      </c>
      <c r="D12" s="55">
        <v>80000</v>
      </c>
      <c r="E12" s="44"/>
      <c r="F12" s="44"/>
      <c r="G12" s="45"/>
      <c r="H12" s="12"/>
      <c r="J12" s="22">
        <f t="shared" si="0"/>
        <v>5</v>
      </c>
      <c r="K12" s="23">
        <f t="shared" si="1"/>
        <v>80000</v>
      </c>
      <c r="L12" s="24">
        <f t="shared" si="3"/>
        <v>0.8</v>
      </c>
      <c r="M12" s="21">
        <f t="shared" si="7"/>
        <v>1.2</v>
      </c>
      <c r="N12" s="25">
        <f t="shared" si="4"/>
        <v>0.8</v>
      </c>
      <c r="O12" s="25">
        <f t="shared" si="5"/>
        <v>0</v>
      </c>
      <c r="P12" s="26">
        <f t="shared" si="6"/>
        <v>0.5</v>
      </c>
      <c r="S12" s="14"/>
      <c r="T12" s="14"/>
      <c r="U12" s="14"/>
      <c r="V12" s="13"/>
      <c r="W12" s="14"/>
    </row>
    <row r="13" spans="1:23" x14ac:dyDescent="0.25">
      <c r="A13" s="46"/>
      <c r="B13" s="47"/>
      <c r="C13" s="54">
        <f t="shared" si="2"/>
        <v>6</v>
      </c>
      <c r="D13" s="55">
        <v>80000</v>
      </c>
      <c r="E13" s="44"/>
      <c r="F13" s="44"/>
      <c r="G13" s="45"/>
      <c r="H13" s="12"/>
      <c r="J13" s="22">
        <f t="shared" si="0"/>
        <v>6</v>
      </c>
      <c r="K13" s="23">
        <f t="shared" si="1"/>
        <v>80000</v>
      </c>
      <c r="L13" s="24">
        <f t="shared" si="3"/>
        <v>0.8</v>
      </c>
      <c r="M13" s="21">
        <f t="shared" si="7"/>
        <v>1.2</v>
      </c>
      <c r="N13" s="25">
        <f t="shared" si="4"/>
        <v>0.8</v>
      </c>
      <c r="O13" s="25">
        <f t="shared" si="5"/>
        <v>0</v>
      </c>
      <c r="P13" s="26">
        <f t="shared" si="6"/>
        <v>0.6</v>
      </c>
      <c r="S13" s="14"/>
      <c r="T13" s="14"/>
      <c r="U13" s="14"/>
      <c r="V13" s="13"/>
      <c r="W13" s="14"/>
    </row>
    <row r="14" spans="1:23" x14ac:dyDescent="0.25">
      <c r="A14" s="46"/>
      <c r="B14" s="47"/>
      <c r="C14" s="54">
        <f t="shared" si="2"/>
        <v>7</v>
      </c>
      <c r="D14" s="55">
        <v>90000</v>
      </c>
      <c r="E14" s="44"/>
      <c r="F14" s="44"/>
      <c r="G14" s="45"/>
      <c r="H14" s="12"/>
      <c r="J14" s="22">
        <f t="shared" si="0"/>
        <v>7</v>
      </c>
      <c r="K14" s="23">
        <f t="shared" si="1"/>
        <v>90000</v>
      </c>
      <c r="L14" s="24">
        <f t="shared" si="3"/>
        <v>0.9</v>
      </c>
      <c r="M14" s="21">
        <f t="shared" si="7"/>
        <v>1.2</v>
      </c>
      <c r="N14" s="25">
        <f t="shared" si="4"/>
        <v>0.9</v>
      </c>
      <c r="O14" s="25">
        <f t="shared" si="5"/>
        <v>0</v>
      </c>
      <c r="P14" s="26">
        <f t="shared" si="6"/>
        <v>0.7</v>
      </c>
      <c r="S14" s="14"/>
      <c r="T14" s="14"/>
      <c r="U14" s="14"/>
      <c r="V14" s="13"/>
      <c r="W14" s="14"/>
    </row>
    <row r="15" spans="1:23" x14ac:dyDescent="0.25">
      <c r="A15" s="51"/>
      <c r="B15" s="44"/>
      <c r="C15" s="54">
        <f t="shared" si="2"/>
        <v>8</v>
      </c>
      <c r="D15" s="55">
        <v>100000</v>
      </c>
      <c r="E15" s="44"/>
      <c r="F15" s="44"/>
      <c r="G15" s="45"/>
      <c r="H15" s="12"/>
      <c r="J15" s="22">
        <f t="shared" si="0"/>
        <v>8</v>
      </c>
      <c r="K15" s="23">
        <f t="shared" si="1"/>
        <v>100000</v>
      </c>
      <c r="L15" s="24">
        <f t="shared" si="3"/>
        <v>1</v>
      </c>
      <c r="M15" s="21">
        <f t="shared" si="7"/>
        <v>1.2</v>
      </c>
      <c r="N15" s="25">
        <f t="shared" si="4"/>
        <v>1</v>
      </c>
      <c r="O15" s="25">
        <f t="shared" si="5"/>
        <v>0</v>
      </c>
      <c r="P15" s="26">
        <f t="shared" si="6"/>
        <v>0.8</v>
      </c>
      <c r="S15" s="14"/>
      <c r="T15" s="14"/>
      <c r="U15" s="14"/>
      <c r="V15" s="13"/>
      <c r="W15" s="14"/>
    </row>
    <row r="16" spans="1:23" x14ac:dyDescent="0.25">
      <c r="A16" s="51"/>
      <c r="B16" s="44"/>
      <c r="C16" s="54">
        <f t="shared" si="2"/>
        <v>9</v>
      </c>
      <c r="D16" s="55">
        <v>150000</v>
      </c>
      <c r="E16" s="44"/>
      <c r="F16" s="44"/>
      <c r="G16" s="45"/>
      <c r="H16" s="12"/>
      <c r="J16" s="22">
        <f t="shared" si="0"/>
        <v>9</v>
      </c>
      <c r="K16" s="23">
        <f t="shared" si="1"/>
        <v>150000</v>
      </c>
      <c r="L16" s="24">
        <f t="shared" si="3"/>
        <v>1.5</v>
      </c>
      <c r="M16" s="21">
        <f t="shared" si="7"/>
        <v>1.2</v>
      </c>
      <c r="N16" s="25">
        <f t="shared" si="4"/>
        <v>1.2</v>
      </c>
      <c r="O16" s="25">
        <f t="shared" si="5"/>
        <v>0.30000000000000004</v>
      </c>
      <c r="P16" s="26">
        <f t="shared" si="6"/>
        <v>0.9</v>
      </c>
      <c r="S16" s="14"/>
      <c r="T16" s="14"/>
      <c r="U16" s="14"/>
      <c r="V16" s="13"/>
      <c r="W16" s="14"/>
    </row>
    <row r="17" spans="1:23" x14ac:dyDescent="0.25">
      <c r="A17" s="51"/>
      <c r="B17" s="44"/>
      <c r="C17" s="56">
        <f t="shared" si="2"/>
        <v>10</v>
      </c>
      <c r="D17" s="57">
        <v>300000</v>
      </c>
      <c r="E17" s="47"/>
      <c r="F17" s="44"/>
      <c r="G17" s="45"/>
      <c r="H17" s="12"/>
      <c r="J17" s="27">
        <f t="shared" si="0"/>
        <v>10</v>
      </c>
      <c r="K17" s="28">
        <f t="shared" si="1"/>
        <v>300000</v>
      </c>
      <c r="L17" s="29">
        <f t="shared" si="3"/>
        <v>3</v>
      </c>
      <c r="M17" s="21">
        <f t="shared" si="7"/>
        <v>1.2</v>
      </c>
      <c r="N17" s="25">
        <f t="shared" si="4"/>
        <v>1.2</v>
      </c>
      <c r="O17" s="25">
        <f t="shared" si="5"/>
        <v>1.8</v>
      </c>
      <c r="P17" s="26">
        <f t="shared" si="6"/>
        <v>1</v>
      </c>
      <c r="S17" s="14"/>
      <c r="T17" s="14"/>
      <c r="U17" s="14"/>
      <c r="V17" s="13"/>
      <c r="W17" s="14"/>
    </row>
    <row r="18" spans="1:23" x14ac:dyDescent="0.25">
      <c r="A18" s="51"/>
      <c r="B18" s="44"/>
      <c r="C18" s="44"/>
      <c r="D18" s="44"/>
      <c r="E18" s="44"/>
      <c r="F18" s="44"/>
      <c r="G18" s="45"/>
      <c r="H18" s="12"/>
      <c r="S18" s="14"/>
      <c r="T18" s="14"/>
      <c r="U18" s="14"/>
      <c r="V18" s="13"/>
      <c r="W18" s="14"/>
    </row>
    <row r="19" spans="1:23" ht="15" customHeight="1" x14ac:dyDescent="0.25">
      <c r="A19" s="43" t="s">
        <v>7</v>
      </c>
      <c r="B19" s="44"/>
      <c r="C19" s="44" t="s">
        <v>29</v>
      </c>
      <c r="D19" s="44"/>
      <c r="E19" s="44"/>
      <c r="F19" s="44"/>
      <c r="G19" s="45"/>
      <c r="H19" s="12"/>
      <c r="J19" s="10" t="s">
        <v>30</v>
      </c>
      <c r="S19" s="14"/>
      <c r="T19" s="14"/>
      <c r="U19" s="14"/>
      <c r="V19" s="13"/>
      <c r="W19" s="14"/>
    </row>
    <row r="20" spans="1:23" x14ac:dyDescent="0.25">
      <c r="A20" s="51"/>
      <c r="B20" s="44"/>
      <c r="C20" s="44"/>
      <c r="D20" s="44"/>
      <c r="E20" s="44"/>
      <c r="F20" s="44"/>
      <c r="G20" s="45"/>
      <c r="H20" s="12"/>
      <c r="S20" s="14"/>
      <c r="T20" s="14"/>
      <c r="U20" s="14"/>
      <c r="V20" s="13"/>
      <c r="W20" s="14"/>
    </row>
    <row r="21" spans="1:23" x14ac:dyDescent="0.25">
      <c r="A21" s="51"/>
      <c r="B21" s="44"/>
      <c r="C21" s="44" t="str">
        <f>"Table M: For Aggregate Expected Loss E = "&amp;TEXT(A6,"$0,0")</f>
        <v>Table M: For Aggregate Expected Loss E = $100,000</v>
      </c>
      <c r="D21" s="44"/>
      <c r="E21" s="44"/>
      <c r="F21" s="44"/>
      <c r="G21" s="45"/>
      <c r="H21" s="12"/>
      <c r="I21" s="10" t="s">
        <v>31</v>
      </c>
      <c r="J21" s="10" t="s">
        <v>32</v>
      </c>
      <c r="S21" s="14"/>
      <c r="T21" s="14"/>
      <c r="U21" s="14"/>
      <c r="V21" s="13"/>
      <c r="W21" s="14"/>
    </row>
    <row r="22" spans="1:23" x14ac:dyDescent="0.25">
      <c r="A22" s="51"/>
      <c r="B22" s="44"/>
      <c r="C22" s="52" t="s">
        <v>33</v>
      </c>
      <c r="D22" s="58" t="s">
        <v>34</v>
      </c>
      <c r="E22" s="59" t="s">
        <v>35</v>
      </c>
      <c r="F22" s="44"/>
      <c r="G22" s="45"/>
      <c r="H22" s="12"/>
      <c r="P22" s="14"/>
      <c r="Q22" s="14"/>
      <c r="R22" s="14"/>
      <c r="S22" s="14"/>
      <c r="T22" s="14"/>
      <c r="U22" s="14"/>
      <c r="V22" s="13"/>
      <c r="W22" s="14"/>
    </row>
    <row r="23" spans="1:23" ht="15" customHeight="1" x14ac:dyDescent="0.25">
      <c r="A23" s="51"/>
      <c r="B23" s="44"/>
      <c r="C23" s="54">
        <v>0</v>
      </c>
      <c r="D23" s="60" t="s">
        <v>11</v>
      </c>
      <c r="E23" s="61" t="s">
        <v>11</v>
      </c>
      <c r="F23" s="44"/>
      <c r="G23" s="45"/>
      <c r="H23" s="12"/>
      <c r="P23" s="14"/>
      <c r="Q23" s="14"/>
      <c r="R23" s="14"/>
      <c r="S23" s="14"/>
      <c r="T23" s="14"/>
      <c r="U23" s="14"/>
      <c r="V23" s="13"/>
      <c r="W23" s="14"/>
    </row>
    <row r="24" spans="1:23" ht="15" customHeight="1" x14ac:dyDescent="0.25">
      <c r="A24" s="51"/>
      <c r="B24" s="44"/>
      <c r="C24" s="54">
        <v>0.1</v>
      </c>
      <c r="D24" s="60" t="s">
        <v>11</v>
      </c>
      <c r="E24" s="61" t="s">
        <v>11</v>
      </c>
      <c r="F24" s="44"/>
      <c r="G24" s="45"/>
      <c r="H24" s="12"/>
      <c r="P24" s="14"/>
      <c r="Q24" s="14"/>
      <c r="R24" s="14"/>
      <c r="S24" s="14"/>
      <c r="T24" s="14"/>
      <c r="U24" s="14"/>
      <c r="V24" s="13"/>
      <c r="W24" s="14"/>
    </row>
    <row r="25" spans="1:23" ht="15" customHeight="1" x14ac:dyDescent="0.25">
      <c r="A25" s="51"/>
      <c r="B25" s="44"/>
      <c r="C25" s="56">
        <v>0.2</v>
      </c>
      <c r="D25" s="62" t="s">
        <v>11</v>
      </c>
      <c r="E25" s="63" t="s">
        <v>11</v>
      </c>
      <c r="F25" s="44"/>
      <c r="G25" s="45"/>
      <c r="H25" s="12"/>
      <c r="P25" s="14"/>
      <c r="Q25" s="14"/>
      <c r="R25" s="14"/>
      <c r="S25" s="14"/>
      <c r="T25" s="14"/>
      <c r="U25" s="14"/>
      <c r="V25" s="13"/>
      <c r="W25" s="14"/>
    </row>
    <row r="26" spans="1:23" ht="15" customHeight="1" thickBot="1" x14ac:dyDescent="0.3">
      <c r="A26" s="64"/>
      <c r="B26" s="65"/>
      <c r="C26" s="65"/>
      <c r="D26" s="65"/>
      <c r="E26" s="65"/>
      <c r="F26" s="65"/>
      <c r="G26" s="66"/>
      <c r="H26" s="12"/>
      <c r="P26" s="14"/>
      <c r="Q26" s="14"/>
      <c r="R26" s="14"/>
      <c r="S26" s="14"/>
      <c r="T26" s="14"/>
      <c r="U26" s="14"/>
      <c r="V26" s="13"/>
      <c r="W26" s="14"/>
    </row>
    <row r="27" spans="1:23" ht="15" customHeight="1" x14ac:dyDescent="0.25">
      <c r="H27" s="12"/>
      <c r="P27" s="14"/>
      <c r="Q27" s="14"/>
      <c r="R27" s="14"/>
      <c r="S27" s="14"/>
      <c r="T27" s="14"/>
      <c r="U27" s="14"/>
      <c r="V27" s="13"/>
      <c r="W27" s="14"/>
    </row>
    <row r="28" spans="1:23" ht="15" customHeight="1" x14ac:dyDescent="0.25">
      <c r="H28" s="12"/>
      <c r="P28" s="14"/>
      <c r="Q28" s="14"/>
      <c r="R28" s="14"/>
      <c r="S28" s="14"/>
      <c r="T28" s="14"/>
      <c r="U28" s="14"/>
      <c r="V28" s="13"/>
      <c r="W28" s="14"/>
    </row>
    <row r="29" spans="1:23" x14ac:dyDescent="0.25">
      <c r="H29" s="12"/>
      <c r="P29" s="14"/>
      <c r="Q29" s="14"/>
      <c r="R29" s="14"/>
      <c r="S29" s="14"/>
      <c r="T29" s="14"/>
      <c r="U29" s="14"/>
      <c r="V29" s="13"/>
      <c r="W29" s="14"/>
    </row>
    <row r="30" spans="1:23" x14ac:dyDescent="0.25">
      <c r="H30" s="13"/>
      <c r="P30" s="14"/>
      <c r="Q30" s="14"/>
      <c r="R30" s="14"/>
      <c r="S30" s="14"/>
      <c r="T30" s="14"/>
      <c r="U30" s="14"/>
      <c r="V30" s="13"/>
      <c r="W30" s="14"/>
    </row>
    <row r="31" spans="1:23" x14ac:dyDescent="0.25">
      <c r="H31" s="13"/>
      <c r="P31" s="14"/>
      <c r="Q31" s="14"/>
      <c r="R31" s="14"/>
      <c r="S31" s="14"/>
      <c r="T31" s="14"/>
      <c r="U31" s="14"/>
      <c r="V31" s="13"/>
      <c r="W31" s="14"/>
    </row>
    <row r="32" spans="1:23" x14ac:dyDescent="0.25">
      <c r="H32" s="13"/>
      <c r="P32" s="14"/>
      <c r="Q32" s="14"/>
      <c r="R32" s="14"/>
      <c r="S32" s="14"/>
      <c r="T32" s="14"/>
      <c r="U32" s="14"/>
      <c r="V32" s="13"/>
      <c r="W32" s="14"/>
    </row>
    <row r="33" spans="1:23" x14ac:dyDescent="0.25">
      <c r="H33" s="13"/>
      <c r="P33" s="14"/>
      <c r="Q33" s="14"/>
      <c r="R33" s="14"/>
      <c r="S33" s="14"/>
      <c r="T33" s="14"/>
      <c r="U33" s="14"/>
      <c r="V33" s="13"/>
      <c r="W33" s="14"/>
    </row>
    <row r="34" spans="1:23" x14ac:dyDescent="0.25">
      <c r="H34" s="13"/>
      <c r="P34" s="14"/>
      <c r="Q34" s="14"/>
      <c r="R34" s="14"/>
      <c r="S34" s="14"/>
      <c r="T34" s="14"/>
      <c r="U34" s="14"/>
      <c r="V34" s="13"/>
      <c r="W34" s="14"/>
    </row>
    <row r="35" spans="1:23" x14ac:dyDescent="0.25">
      <c r="H35" s="13"/>
      <c r="P35" s="14"/>
      <c r="Q35" s="14"/>
      <c r="R35" s="14"/>
      <c r="S35" s="14"/>
      <c r="T35" s="14"/>
      <c r="U35" s="14"/>
      <c r="V35" s="13"/>
      <c r="W35" s="14"/>
    </row>
    <row r="36" spans="1:23" x14ac:dyDescent="0.25">
      <c r="H36" s="13"/>
      <c r="P36" s="14"/>
      <c r="Q36" s="14"/>
      <c r="R36" s="14"/>
      <c r="S36" s="14"/>
      <c r="T36" s="14"/>
      <c r="U36" s="14"/>
      <c r="V36" s="13"/>
      <c r="W36" s="14"/>
    </row>
    <row r="37" spans="1:23" x14ac:dyDescent="0.25">
      <c r="H37" s="13"/>
      <c r="J37" s="10" t="s">
        <v>36</v>
      </c>
      <c r="P37" s="14"/>
      <c r="Q37" s="14"/>
      <c r="R37" s="14"/>
      <c r="S37" s="14"/>
      <c r="T37" s="14"/>
      <c r="U37" s="14"/>
      <c r="V37" s="13"/>
      <c r="W37" s="14"/>
    </row>
    <row r="38" spans="1:23" x14ac:dyDescent="0.25">
      <c r="H38" s="13"/>
      <c r="P38" s="14"/>
      <c r="Q38" s="14"/>
      <c r="R38" s="14"/>
      <c r="S38" s="14"/>
      <c r="T38" s="14"/>
      <c r="U38" s="14"/>
      <c r="V38" s="13"/>
      <c r="W38" s="14"/>
    </row>
    <row r="39" spans="1:23" x14ac:dyDescent="0.25">
      <c r="A39" s="14"/>
      <c r="B39" s="14"/>
      <c r="H39" s="13"/>
      <c r="I39" s="10" t="s">
        <v>37</v>
      </c>
      <c r="J39" s="10" t="s">
        <v>38</v>
      </c>
      <c r="P39" s="14"/>
      <c r="Q39" s="14"/>
      <c r="R39" s="14"/>
      <c r="S39" s="14"/>
      <c r="T39" s="14"/>
      <c r="U39" s="14"/>
      <c r="V39" s="13"/>
      <c r="W39" s="14"/>
    </row>
    <row r="40" spans="1:23" x14ac:dyDescent="0.25">
      <c r="H40" s="13"/>
      <c r="P40" s="14"/>
      <c r="Q40" s="14"/>
      <c r="R40" s="14"/>
      <c r="S40" s="14"/>
      <c r="T40" s="14"/>
      <c r="U40" s="14"/>
      <c r="V40" s="13"/>
      <c r="W40" s="14"/>
    </row>
    <row r="41" spans="1:23" x14ac:dyDescent="0.25">
      <c r="H41" s="13"/>
      <c r="J41" s="28" t="s">
        <v>22</v>
      </c>
      <c r="K41" s="28" t="s">
        <v>24</v>
      </c>
      <c r="L41" s="28" t="s">
        <v>12</v>
      </c>
      <c r="M41" s="28" t="s">
        <v>39</v>
      </c>
      <c r="P41" s="14"/>
      <c r="Q41" s="14"/>
      <c r="R41" s="14"/>
      <c r="S41" s="14"/>
      <c r="T41" s="14"/>
      <c r="U41" s="14"/>
      <c r="V41" s="13"/>
      <c r="W41" s="14"/>
    </row>
    <row r="42" spans="1:23" x14ac:dyDescent="0.25">
      <c r="H42" s="13"/>
      <c r="J42" s="11">
        <f>J8</f>
        <v>1</v>
      </c>
      <c r="K42" s="11">
        <f t="shared" ref="K42:L42" si="8">K8</f>
        <v>20000</v>
      </c>
      <c r="L42" s="11">
        <f t="shared" si="8"/>
        <v>0.2</v>
      </c>
      <c r="M42" s="30">
        <f>MAX(0,L42-M8)</f>
        <v>0</v>
      </c>
      <c r="P42" s="14"/>
      <c r="Q42" s="14"/>
      <c r="R42" s="14"/>
      <c r="S42" s="14"/>
      <c r="T42" s="14"/>
      <c r="U42" s="14"/>
      <c r="V42" s="13"/>
      <c r="W42" s="14"/>
    </row>
    <row r="43" spans="1:23" x14ac:dyDescent="0.25">
      <c r="H43" s="13"/>
      <c r="J43" s="11">
        <f t="shared" ref="J43:L51" si="9">J9</f>
        <v>2</v>
      </c>
      <c r="K43" s="11">
        <f t="shared" si="9"/>
        <v>50000</v>
      </c>
      <c r="L43" s="11">
        <f t="shared" si="9"/>
        <v>0.5</v>
      </c>
      <c r="M43" s="30">
        <f t="shared" ref="M43:M51" si="10">MAX(0,L43-M9)</f>
        <v>0</v>
      </c>
      <c r="P43" s="14"/>
      <c r="Q43" s="14"/>
      <c r="R43" s="14"/>
      <c r="S43" s="14"/>
      <c r="T43" s="14"/>
      <c r="U43" s="14"/>
      <c r="V43" s="13"/>
      <c r="W43" s="14"/>
    </row>
    <row r="44" spans="1:23" x14ac:dyDescent="0.25">
      <c r="H44" s="13"/>
      <c r="J44" s="11">
        <f t="shared" si="9"/>
        <v>3</v>
      </c>
      <c r="K44" s="11">
        <f t="shared" si="9"/>
        <v>60000</v>
      </c>
      <c r="L44" s="11">
        <f t="shared" si="9"/>
        <v>0.6</v>
      </c>
      <c r="M44" s="30">
        <f t="shared" si="10"/>
        <v>0</v>
      </c>
      <c r="P44" s="14"/>
      <c r="Q44" s="14"/>
      <c r="R44" s="14"/>
      <c r="S44" s="14"/>
      <c r="T44" s="14"/>
      <c r="U44" s="14"/>
      <c r="V44" s="13"/>
      <c r="W44" s="14"/>
    </row>
    <row r="45" spans="1:23" x14ac:dyDescent="0.25">
      <c r="H45" s="13"/>
      <c r="J45" s="11">
        <f t="shared" si="9"/>
        <v>4</v>
      </c>
      <c r="K45" s="11">
        <f t="shared" si="9"/>
        <v>70000</v>
      </c>
      <c r="L45" s="11">
        <f t="shared" si="9"/>
        <v>0.7</v>
      </c>
      <c r="M45" s="30">
        <f t="shared" si="10"/>
        <v>0</v>
      </c>
      <c r="P45" s="14"/>
      <c r="Q45" s="14"/>
      <c r="R45" s="14"/>
      <c r="S45" s="14"/>
      <c r="T45" s="14"/>
      <c r="U45" s="14"/>
      <c r="V45" s="13"/>
      <c r="W45" s="14"/>
    </row>
    <row r="46" spans="1:23" x14ac:dyDescent="0.25">
      <c r="H46" s="13"/>
      <c r="J46" s="11">
        <f t="shared" si="9"/>
        <v>5</v>
      </c>
      <c r="K46" s="11">
        <f t="shared" si="9"/>
        <v>80000</v>
      </c>
      <c r="L46" s="11">
        <f t="shared" si="9"/>
        <v>0.8</v>
      </c>
      <c r="M46" s="30">
        <f t="shared" si="10"/>
        <v>0</v>
      </c>
      <c r="P46" s="14"/>
      <c r="Q46" s="14"/>
      <c r="R46" s="14"/>
      <c r="S46" s="14"/>
      <c r="T46" s="14"/>
      <c r="U46" s="14"/>
      <c r="V46" s="13"/>
      <c r="W46" s="14"/>
    </row>
    <row r="47" spans="1:23" x14ac:dyDescent="0.25">
      <c r="H47" s="13"/>
      <c r="J47" s="11">
        <f t="shared" si="9"/>
        <v>6</v>
      </c>
      <c r="K47" s="11">
        <f t="shared" si="9"/>
        <v>80000</v>
      </c>
      <c r="L47" s="11">
        <f t="shared" si="9"/>
        <v>0.8</v>
      </c>
      <c r="M47" s="30">
        <f t="shared" si="10"/>
        <v>0</v>
      </c>
      <c r="P47" s="14"/>
      <c r="Q47" s="14"/>
      <c r="R47" s="14"/>
      <c r="S47" s="14"/>
      <c r="T47" s="14"/>
      <c r="U47" s="14"/>
      <c r="V47" s="13"/>
      <c r="W47" s="14"/>
    </row>
    <row r="48" spans="1:23" x14ac:dyDescent="0.25">
      <c r="H48" s="13"/>
      <c r="J48" s="11">
        <f t="shared" si="9"/>
        <v>7</v>
      </c>
      <c r="K48" s="11">
        <f t="shared" si="9"/>
        <v>90000</v>
      </c>
      <c r="L48" s="11">
        <f t="shared" si="9"/>
        <v>0.9</v>
      </c>
      <c r="M48" s="30">
        <f t="shared" si="10"/>
        <v>0</v>
      </c>
      <c r="P48" s="14"/>
      <c r="Q48" s="14"/>
      <c r="R48" s="14"/>
      <c r="S48" s="14"/>
      <c r="T48" s="14"/>
      <c r="U48" s="14"/>
      <c r="V48" s="13"/>
      <c r="W48" s="14"/>
    </row>
    <row r="49" spans="1:23" x14ac:dyDescent="0.25">
      <c r="H49" s="13"/>
      <c r="J49" s="11">
        <f t="shared" si="9"/>
        <v>8</v>
      </c>
      <c r="K49" s="11">
        <f t="shared" si="9"/>
        <v>100000</v>
      </c>
      <c r="L49" s="11">
        <f t="shared" si="9"/>
        <v>1</v>
      </c>
      <c r="M49" s="30">
        <f t="shared" si="10"/>
        <v>0</v>
      </c>
      <c r="P49" s="14"/>
      <c r="Q49" s="14"/>
      <c r="R49" s="14"/>
      <c r="S49" s="14"/>
      <c r="T49" s="14"/>
      <c r="U49" s="14"/>
      <c r="V49" s="13"/>
      <c r="W49" s="14"/>
    </row>
    <row r="50" spans="1:23" x14ac:dyDescent="0.25">
      <c r="H50" s="13"/>
      <c r="J50" s="11">
        <f t="shared" si="9"/>
        <v>9</v>
      </c>
      <c r="K50" s="11">
        <f t="shared" si="9"/>
        <v>150000</v>
      </c>
      <c r="L50" s="11">
        <f t="shared" si="9"/>
        <v>1.5</v>
      </c>
      <c r="M50" s="30">
        <f t="shared" si="10"/>
        <v>0.30000000000000004</v>
      </c>
      <c r="P50" s="14"/>
      <c r="Q50" s="14"/>
      <c r="R50" s="14"/>
      <c r="S50" s="14"/>
      <c r="T50" s="14"/>
      <c r="U50" s="14"/>
      <c r="V50" s="13"/>
      <c r="W50" s="14"/>
    </row>
    <row r="51" spans="1:23" x14ac:dyDescent="0.25">
      <c r="H51" s="13"/>
      <c r="J51" s="11">
        <f t="shared" si="9"/>
        <v>10</v>
      </c>
      <c r="K51" s="11">
        <f t="shared" si="9"/>
        <v>300000</v>
      </c>
      <c r="L51" s="11">
        <f t="shared" si="9"/>
        <v>3</v>
      </c>
      <c r="M51" s="30">
        <f t="shared" si="10"/>
        <v>1.8</v>
      </c>
      <c r="P51" s="14"/>
      <c r="Q51" s="14"/>
      <c r="R51" s="14"/>
      <c r="S51" s="14"/>
      <c r="T51" s="14"/>
      <c r="U51" s="14"/>
      <c r="V51" s="13"/>
    </row>
    <row r="52" spans="1:23" x14ac:dyDescent="0.25">
      <c r="H52" s="13"/>
      <c r="I52" s="14"/>
      <c r="J52" s="13" t="s">
        <v>40</v>
      </c>
      <c r="K52" s="11"/>
      <c r="L52" s="14"/>
      <c r="M52" s="31">
        <f>SUM(M42:M51)</f>
        <v>2.1</v>
      </c>
      <c r="N52" s="14"/>
      <c r="O52" s="14"/>
      <c r="P52" s="14"/>
      <c r="Q52" s="14"/>
      <c r="R52" s="14"/>
      <c r="S52" s="14"/>
      <c r="T52" s="14"/>
      <c r="U52" s="14"/>
      <c r="V52" s="13"/>
    </row>
    <row r="53" spans="1:23" x14ac:dyDescent="0.25">
      <c r="H53" s="13"/>
      <c r="I53" s="14"/>
      <c r="J53" s="14"/>
      <c r="K53" s="11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3"/>
    </row>
    <row r="54" spans="1:23" x14ac:dyDescent="0.25">
      <c r="H54" s="13"/>
      <c r="I54" s="14"/>
      <c r="J54" s="14" t="s">
        <v>41</v>
      </c>
      <c r="K54" s="11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3"/>
    </row>
    <row r="55" spans="1:23" x14ac:dyDescent="0.25">
      <c r="H55" s="13"/>
      <c r="I55" s="14"/>
      <c r="J55" s="14"/>
      <c r="K55" s="11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3"/>
    </row>
    <row r="56" spans="1:23" x14ac:dyDescent="0.25">
      <c r="H56" s="13"/>
      <c r="I56" s="14" t="s">
        <v>42</v>
      </c>
      <c r="J56" s="10" t="s">
        <v>43</v>
      </c>
      <c r="K56" s="11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3"/>
    </row>
    <row r="57" spans="1:23" x14ac:dyDescent="0.25">
      <c r="H57" s="13"/>
      <c r="I57" s="14"/>
      <c r="K57" s="11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3"/>
    </row>
    <row r="58" spans="1:23" x14ac:dyDescent="0.25">
      <c r="H58" s="13"/>
      <c r="I58" s="14"/>
      <c r="K58" s="11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3"/>
    </row>
    <row r="59" spans="1:23" x14ac:dyDescent="0.25">
      <c r="H59" s="13"/>
      <c r="I59" s="14" t="s">
        <v>44</v>
      </c>
      <c r="J59" s="14" t="s">
        <v>45</v>
      </c>
      <c r="K59" s="11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3"/>
    </row>
    <row r="60" spans="1:23" x14ac:dyDescent="0.25">
      <c r="H60" s="13"/>
      <c r="I60" s="14"/>
      <c r="J60" s="14" t="s">
        <v>46</v>
      </c>
      <c r="K60" s="11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3"/>
    </row>
    <row r="61" spans="1:23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</row>
    <row r="62" spans="1:23" x14ac:dyDescent="0.25">
      <c r="C62" s="14"/>
      <c r="D62" s="14"/>
      <c r="E62" s="14"/>
      <c r="F62" s="14"/>
      <c r="G62" s="14"/>
      <c r="H62" s="13"/>
      <c r="I62" s="14"/>
      <c r="J62" s="14" t="str">
        <f>"Table M: For Expected Losses E = "&amp;TEXT(L6,"$0,0")</f>
        <v>Table M: For Expected Losses E = $100,000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3"/>
    </row>
    <row r="63" spans="1:23" x14ac:dyDescent="0.25">
      <c r="C63" s="14"/>
      <c r="D63" s="14"/>
      <c r="E63" s="14"/>
      <c r="F63" s="14"/>
      <c r="G63" s="14"/>
      <c r="H63" s="13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3"/>
    </row>
    <row r="64" spans="1:23" x14ac:dyDescent="0.25">
      <c r="C64" s="14"/>
      <c r="D64" s="14"/>
      <c r="E64" s="14"/>
      <c r="F64" s="14"/>
      <c r="G64" s="14"/>
      <c r="H64" s="13"/>
      <c r="I64" s="14"/>
      <c r="J64" s="33" t="s">
        <v>33</v>
      </c>
      <c r="K64" s="34" t="s">
        <v>48</v>
      </c>
      <c r="L64" s="35" t="s">
        <v>35</v>
      </c>
      <c r="M64" s="14"/>
      <c r="N64" s="14"/>
      <c r="O64" s="14"/>
      <c r="P64" s="14"/>
      <c r="Q64" s="14"/>
      <c r="R64" s="14"/>
      <c r="S64" s="14"/>
      <c r="T64" s="14"/>
      <c r="U64" s="14"/>
      <c r="V64" s="13"/>
    </row>
    <row r="65" spans="8:22" x14ac:dyDescent="0.25">
      <c r="H65" s="13"/>
      <c r="I65" s="14"/>
      <c r="J65" s="36">
        <v>0</v>
      </c>
      <c r="K65" s="36">
        <v>1</v>
      </c>
      <c r="L65" s="37">
        <f>K65+J65-1</f>
        <v>0</v>
      </c>
      <c r="M65" s="14"/>
      <c r="N65" s="14"/>
      <c r="O65" s="14"/>
      <c r="P65" s="14"/>
      <c r="Q65" s="14"/>
      <c r="R65" s="14"/>
      <c r="S65" s="14"/>
      <c r="T65" s="14"/>
      <c r="U65" s="14"/>
      <c r="V65" s="13"/>
    </row>
    <row r="66" spans="8:22" x14ac:dyDescent="0.25">
      <c r="H66" s="13"/>
      <c r="I66" s="14"/>
      <c r="J66" s="38">
        <f>J65+0.1</f>
        <v>0.1</v>
      </c>
      <c r="K66" s="39">
        <f>(SUMPRODUCT($L$42:$L$51,--($L$42:$L$51&gt;=J66))-COUNTIF($L$42:$L$51,"&gt;="&amp;J66)*J66)/$J$51</f>
        <v>0.9</v>
      </c>
      <c r="L66" s="37">
        <f t="shared" ref="L66:L95" si="11">K66+J66-1</f>
        <v>0</v>
      </c>
      <c r="M66" s="14"/>
      <c r="N66" s="14"/>
      <c r="O66" s="14"/>
      <c r="P66" s="14"/>
      <c r="Q66" s="14"/>
      <c r="R66" s="14"/>
      <c r="S66" s="14"/>
      <c r="T66" s="14"/>
      <c r="U66" s="14"/>
      <c r="V66" s="13"/>
    </row>
    <row r="67" spans="8:22" x14ac:dyDescent="0.25">
      <c r="H67" s="13"/>
      <c r="I67" s="14"/>
      <c r="J67" s="38">
        <f t="shared" ref="J67:J93" si="12">J66+0.1</f>
        <v>0.2</v>
      </c>
      <c r="K67" s="39">
        <f t="shared" ref="K67:K95" si="13">(SUMPRODUCT($L$42:$L$51,--($L$42:$L$51&gt;=J67))-COUNTIF($L$42:$L$51,"&gt;="&amp;J67)*J67)/$J$51</f>
        <v>0.8</v>
      </c>
      <c r="L67" s="37">
        <f t="shared" si="11"/>
        <v>0</v>
      </c>
      <c r="M67" s="14"/>
      <c r="N67" s="14"/>
      <c r="O67" s="14"/>
      <c r="P67" s="14"/>
      <c r="Q67" s="14"/>
      <c r="R67" s="14"/>
      <c r="S67" s="14"/>
      <c r="T67" s="14"/>
      <c r="U67" s="14"/>
      <c r="V67" s="13"/>
    </row>
    <row r="68" spans="8:22" x14ac:dyDescent="0.25">
      <c r="H68" s="13"/>
      <c r="I68" s="14"/>
      <c r="J68" s="38">
        <f t="shared" si="12"/>
        <v>0.30000000000000004</v>
      </c>
      <c r="K68" s="39">
        <f t="shared" si="13"/>
        <v>0.71000000000000008</v>
      </c>
      <c r="L68" s="37">
        <f t="shared" si="11"/>
        <v>1.0000000000000231E-2</v>
      </c>
      <c r="M68" s="14"/>
      <c r="N68" s="14"/>
      <c r="O68" s="14"/>
      <c r="P68" s="14"/>
      <c r="Q68" s="14"/>
      <c r="R68" s="14"/>
      <c r="S68" s="14"/>
      <c r="T68" s="14"/>
      <c r="U68" s="14"/>
      <c r="V68" s="13"/>
    </row>
    <row r="69" spans="8:22" x14ac:dyDescent="0.25">
      <c r="H69" s="13"/>
      <c r="I69" s="14"/>
      <c r="J69" s="38">
        <f t="shared" si="12"/>
        <v>0.4</v>
      </c>
      <c r="K69" s="39">
        <f t="shared" si="13"/>
        <v>0.62000000000000011</v>
      </c>
      <c r="L69" s="37">
        <f t="shared" si="11"/>
        <v>2.0000000000000018E-2</v>
      </c>
      <c r="M69" s="14"/>
      <c r="N69" s="14"/>
      <c r="O69" s="14"/>
      <c r="P69" s="14"/>
      <c r="Q69" s="14"/>
      <c r="R69" s="14"/>
      <c r="S69" s="14"/>
      <c r="T69" s="14"/>
      <c r="U69" s="14"/>
      <c r="V69" s="13"/>
    </row>
    <row r="70" spans="8:22" x14ac:dyDescent="0.25">
      <c r="H70" s="13"/>
      <c r="I70" s="14"/>
      <c r="J70" s="38">
        <f t="shared" si="12"/>
        <v>0.5</v>
      </c>
      <c r="K70" s="39">
        <f t="shared" si="13"/>
        <v>0.53</v>
      </c>
      <c r="L70" s="37">
        <f t="shared" si="11"/>
        <v>3.0000000000000027E-2</v>
      </c>
      <c r="M70" s="14"/>
      <c r="N70" s="14"/>
      <c r="O70" s="14"/>
      <c r="P70" s="14"/>
      <c r="Q70" s="14"/>
      <c r="R70" s="14"/>
      <c r="S70" s="14"/>
      <c r="T70" s="14"/>
      <c r="U70" s="14"/>
      <c r="V70" s="13"/>
    </row>
    <row r="71" spans="8:22" x14ac:dyDescent="0.25">
      <c r="H71" s="13"/>
      <c r="I71" s="14"/>
      <c r="J71" s="38">
        <f t="shared" si="12"/>
        <v>0.6</v>
      </c>
      <c r="K71" s="39">
        <f t="shared" si="13"/>
        <v>0.4499999999999999</v>
      </c>
      <c r="L71" s="37">
        <f t="shared" si="11"/>
        <v>4.9999999999999822E-2</v>
      </c>
      <c r="M71" s="14"/>
      <c r="N71" s="14"/>
      <c r="O71" s="14"/>
      <c r="P71" s="14"/>
      <c r="Q71" s="14"/>
      <c r="R71" s="14"/>
      <c r="S71" s="14"/>
      <c r="T71" s="14"/>
      <c r="U71" s="14"/>
      <c r="V71" s="13"/>
    </row>
    <row r="72" spans="8:22" x14ac:dyDescent="0.25">
      <c r="H72" s="13"/>
      <c r="I72" s="14"/>
      <c r="J72" s="38">
        <f t="shared" si="12"/>
        <v>0.7</v>
      </c>
      <c r="K72" s="39">
        <f t="shared" si="13"/>
        <v>0.38</v>
      </c>
      <c r="L72" s="37">
        <f t="shared" si="11"/>
        <v>8.0000000000000071E-2</v>
      </c>
      <c r="M72" s="14"/>
      <c r="N72" s="14"/>
      <c r="O72" s="14"/>
      <c r="P72" s="14"/>
      <c r="Q72" s="14"/>
      <c r="R72" s="14"/>
      <c r="S72" s="14"/>
      <c r="T72" s="14"/>
      <c r="U72" s="14"/>
      <c r="V72" s="13"/>
    </row>
    <row r="73" spans="8:22" x14ac:dyDescent="0.25">
      <c r="H73" s="13"/>
      <c r="I73" s="14"/>
      <c r="J73" s="38">
        <f t="shared" si="12"/>
        <v>0.79999999999999993</v>
      </c>
      <c r="K73" s="39">
        <f t="shared" si="13"/>
        <v>0.32</v>
      </c>
      <c r="L73" s="37">
        <f t="shared" si="11"/>
        <v>0.11999999999999988</v>
      </c>
      <c r="M73" s="14"/>
      <c r="N73" s="14"/>
      <c r="O73" s="14"/>
      <c r="P73" s="14"/>
      <c r="Q73" s="14"/>
      <c r="R73" s="14"/>
      <c r="S73" s="14"/>
      <c r="T73" s="14"/>
      <c r="U73" s="14"/>
      <c r="V73" s="13"/>
    </row>
    <row r="74" spans="8:22" x14ac:dyDescent="0.25">
      <c r="H74" s="13"/>
      <c r="I74" s="14"/>
      <c r="J74" s="38">
        <f t="shared" si="12"/>
        <v>0.89999999999999991</v>
      </c>
      <c r="K74" s="39">
        <f t="shared" si="13"/>
        <v>0.28000000000000008</v>
      </c>
      <c r="L74" s="37">
        <f t="shared" si="11"/>
        <v>0.17999999999999994</v>
      </c>
      <c r="M74" s="14"/>
      <c r="N74" s="14"/>
      <c r="O74" s="14"/>
      <c r="P74" s="14"/>
      <c r="Q74" s="14"/>
      <c r="R74" s="14"/>
      <c r="S74" s="14"/>
      <c r="T74" s="14"/>
      <c r="U74" s="14"/>
      <c r="V74" s="13"/>
    </row>
    <row r="75" spans="8:22" x14ac:dyDescent="0.25">
      <c r="H75" s="13"/>
      <c r="I75" s="14"/>
      <c r="J75" s="38">
        <f t="shared" si="12"/>
        <v>0.99999999999999989</v>
      </c>
      <c r="K75" s="39">
        <f t="shared" si="13"/>
        <v>0.25000000000000006</v>
      </c>
      <c r="L75" s="37">
        <f t="shared" si="11"/>
        <v>0.25</v>
      </c>
      <c r="M75" s="14"/>
      <c r="N75" s="14"/>
      <c r="O75" s="14"/>
      <c r="P75" s="14"/>
      <c r="Q75" s="14"/>
      <c r="R75" s="14"/>
      <c r="S75" s="14"/>
      <c r="T75" s="14"/>
      <c r="U75" s="14"/>
      <c r="V75" s="13"/>
    </row>
    <row r="76" spans="8:22" x14ac:dyDescent="0.25">
      <c r="H76" s="13"/>
      <c r="J76" s="38">
        <f t="shared" si="12"/>
        <v>1.0999999999999999</v>
      </c>
      <c r="K76" s="39">
        <f t="shared" si="13"/>
        <v>0.23000000000000004</v>
      </c>
      <c r="L76" s="37">
        <f t="shared" si="11"/>
        <v>0.32999999999999985</v>
      </c>
      <c r="V76" s="13"/>
    </row>
    <row r="77" spans="8:22" x14ac:dyDescent="0.25">
      <c r="H77" s="13"/>
      <c r="J77" s="38">
        <f t="shared" si="12"/>
        <v>1.2</v>
      </c>
      <c r="K77" s="39">
        <f t="shared" si="13"/>
        <v>0.21000000000000002</v>
      </c>
      <c r="L77" s="37">
        <f t="shared" si="11"/>
        <v>0.40999999999999992</v>
      </c>
      <c r="V77" s="13"/>
    </row>
    <row r="78" spans="8:22" x14ac:dyDescent="0.25">
      <c r="H78" s="13"/>
      <c r="J78" s="38">
        <f t="shared" si="12"/>
        <v>1.3</v>
      </c>
      <c r="K78" s="39">
        <f t="shared" si="13"/>
        <v>0.19</v>
      </c>
      <c r="L78" s="37">
        <f t="shared" si="11"/>
        <v>0.49</v>
      </c>
      <c r="V78" s="13"/>
    </row>
    <row r="79" spans="8:22" x14ac:dyDescent="0.25">
      <c r="H79" s="13"/>
      <c r="J79" s="38">
        <f t="shared" si="12"/>
        <v>1.4000000000000001</v>
      </c>
      <c r="K79" s="39">
        <f t="shared" si="13"/>
        <v>0.16999999999999998</v>
      </c>
      <c r="L79" s="37">
        <f t="shared" si="11"/>
        <v>0.57000000000000006</v>
      </c>
      <c r="V79" s="13"/>
    </row>
    <row r="80" spans="8:22" x14ac:dyDescent="0.25">
      <c r="H80" s="13"/>
      <c r="J80" s="38">
        <f t="shared" si="12"/>
        <v>1.5000000000000002</v>
      </c>
      <c r="K80" s="39">
        <f t="shared" si="13"/>
        <v>0.14999999999999997</v>
      </c>
      <c r="L80" s="37">
        <f t="shared" si="11"/>
        <v>0.65000000000000013</v>
      </c>
      <c r="V80" s="13"/>
    </row>
    <row r="81" spans="8:22" x14ac:dyDescent="0.25">
      <c r="H81" s="13"/>
      <c r="J81" s="38">
        <f t="shared" si="12"/>
        <v>1.6000000000000003</v>
      </c>
      <c r="K81" s="39">
        <f t="shared" si="13"/>
        <v>0.13999999999999996</v>
      </c>
      <c r="L81" s="37">
        <f t="shared" si="11"/>
        <v>0.74000000000000021</v>
      </c>
      <c r="V81" s="13"/>
    </row>
    <row r="82" spans="8:22" x14ac:dyDescent="0.25">
      <c r="H82" s="13"/>
      <c r="J82" s="38">
        <f t="shared" si="12"/>
        <v>1.7000000000000004</v>
      </c>
      <c r="K82" s="39">
        <f t="shared" si="13"/>
        <v>0.12999999999999995</v>
      </c>
      <c r="L82" s="37">
        <f t="shared" si="11"/>
        <v>0.83000000000000029</v>
      </c>
      <c r="V82" s="13"/>
    </row>
    <row r="83" spans="8:22" x14ac:dyDescent="0.25">
      <c r="H83" s="13"/>
      <c r="J83" s="38">
        <f t="shared" si="12"/>
        <v>1.8000000000000005</v>
      </c>
      <c r="K83" s="39">
        <f t="shared" si="13"/>
        <v>0.11999999999999995</v>
      </c>
      <c r="L83" s="37">
        <f t="shared" si="11"/>
        <v>0.92000000000000037</v>
      </c>
      <c r="V83" s="13"/>
    </row>
    <row r="84" spans="8:22" x14ac:dyDescent="0.25">
      <c r="H84" s="13"/>
      <c r="J84" s="38">
        <f t="shared" si="12"/>
        <v>1.9000000000000006</v>
      </c>
      <c r="K84" s="39">
        <f t="shared" si="13"/>
        <v>0.10999999999999995</v>
      </c>
      <c r="L84" s="37">
        <f t="shared" si="11"/>
        <v>1.0100000000000007</v>
      </c>
      <c r="V84" s="13"/>
    </row>
    <row r="85" spans="8:22" x14ac:dyDescent="0.25">
      <c r="H85" s="13"/>
      <c r="J85" s="38">
        <f t="shared" si="12"/>
        <v>2.0000000000000004</v>
      </c>
      <c r="K85" s="39">
        <f t="shared" si="13"/>
        <v>9.999999999999995E-2</v>
      </c>
      <c r="L85" s="37">
        <f t="shared" si="11"/>
        <v>1.1000000000000005</v>
      </c>
      <c r="V85" s="13"/>
    </row>
    <row r="86" spans="8:22" x14ac:dyDescent="0.25">
      <c r="H86" s="13"/>
      <c r="J86" s="38">
        <f t="shared" si="12"/>
        <v>2.1000000000000005</v>
      </c>
      <c r="K86" s="39">
        <f t="shared" si="13"/>
        <v>8.9999999999999941E-2</v>
      </c>
      <c r="L86" s="37">
        <f t="shared" si="11"/>
        <v>1.1900000000000004</v>
      </c>
      <c r="V86" s="13"/>
    </row>
    <row r="87" spans="8:22" x14ac:dyDescent="0.25">
      <c r="H87" s="13"/>
      <c r="J87" s="38">
        <f t="shared" si="12"/>
        <v>2.2000000000000006</v>
      </c>
      <c r="K87" s="39">
        <f t="shared" si="13"/>
        <v>7.9999999999999932E-2</v>
      </c>
      <c r="L87" s="37">
        <f t="shared" si="11"/>
        <v>1.2800000000000007</v>
      </c>
      <c r="V87" s="13"/>
    </row>
    <row r="88" spans="8:22" x14ac:dyDescent="0.25">
      <c r="H88" s="13"/>
      <c r="J88" s="38">
        <f t="shared" si="12"/>
        <v>2.3000000000000007</v>
      </c>
      <c r="K88" s="39">
        <f t="shared" si="13"/>
        <v>6.9999999999999923E-2</v>
      </c>
      <c r="L88" s="37">
        <f t="shared" si="11"/>
        <v>1.3700000000000006</v>
      </c>
      <c r="V88" s="13"/>
    </row>
    <row r="89" spans="8:22" x14ac:dyDescent="0.25">
      <c r="H89" s="13"/>
      <c r="J89" s="38">
        <f t="shared" si="12"/>
        <v>2.4000000000000008</v>
      </c>
      <c r="K89" s="39">
        <f t="shared" si="13"/>
        <v>5.9999999999999921E-2</v>
      </c>
      <c r="L89" s="37">
        <f t="shared" si="11"/>
        <v>1.4600000000000009</v>
      </c>
      <c r="V89" s="13"/>
    </row>
    <row r="90" spans="8:22" x14ac:dyDescent="0.25">
      <c r="H90" s="13"/>
      <c r="J90" s="38">
        <f t="shared" si="12"/>
        <v>2.5000000000000009</v>
      </c>
      <c r="K90" s="39">
        <f t="shared" si="13"/>
        <v>4.9999999999999913E-2</v>
      </c>
      <c r="L90" s="37">
        <f t="shared" si="11"/>
        <v>1.5500000000000007</v>
      </c>
      <c r="V90" s="13"/>
    </row>
    <row r="91" spans="8:22" x14ac:dyDescent="0.25">
      <c r="H91" s="13"/>
      <c r="J91" s="38">
        <f t="shared" si="12"/>
        <v>2.600000000000001</v>
      </c>
      <c r="K91" s="39">
        <f t="shared" si="13"/>
        <v>3.9999999999999904E-2</v>
      </c>
      <c r="L91" s="37">
        <f t="shared" si="11"/>
        <v>1.640000000000001</v>
      </c>
      <c r="V91" s="13"/>
    </row>
    <row r="92" spans="8:22" x14ac:dyDescent="0.25">
      <c r="H92" s="13"/>
      <c r="J92" s="38">
        <f t="shared" si="12"/>
        <v>2.7000000000000011</v>
      </c>
      <c r="K92" s="39">
        <f t="shared" si="13"/>
        <v>2.9999999999999895E-2</v>
      </c>
      <c r="L92" s="37">
        <f t="shared" si="11"/>
        <v>1.7300000000000009</v>
      </c>
      <c r="V92" s="13"/>
    </row>
    <row r="93" spans="8:22" x14ac:dyDescent="0.25">
      <c r="H93" s="13"/>
      <c r="J93" s="38">
        <f t="shared" si="12"/>
        <v>2.8000000000000012</v>
      </c>
      <c r="K93" s="39">
        <f t="shared" si="13"/>
        <v>1.9999999999999886E-2</v>
      </c>
      <c r="L93" s="37">
        <f t="shared" si="11"/>
        <v>1.8200000000000012</v>
      </c>
      <c r="V93" s="13"/>
    </row>
    <row r="94" spans="8:22" x14ac:dyDescent="0.25">
      <c r="H94" s="13"/>
      <c r="J94" s="38">
        <f>J93+0.1</f>
        <v>2.9000000000000012</v>
      </c>
      <c r="K94" s="39">
        <f>(SUMPRODUCT($L$42:$L$51,--($L$42:$L$51&gt;=J94))-COUNTIF($L$42:$L$51,"&gt;="&amp;J94)*J94)/$J$51</f>
        <v>9.9999999999998753E-3</v>
      </c>
      <c r="L94" s="37">
        <f t="shared" si="11"/>
        <v>1.910000000000001</v>
      </c>
      <c r="V94" s="13"/>
    </row>
    <row r="95" spans="8:22" x14ac:dyDescent="0.25">
      <c r="H95" s="13"/>
      <c r="J95" s="38">
        <f t="shared" ref="J95" si="14">J94+0.1</f>
        <v>3.0000000000000013</v>
      </c>
      <c r="K95" s="39">
        <f t="shared" si="13"/>
        <v>-1.3322676295501878E-16</v>
      </c>
      <c r="L95" s="37">
        <f t="shared" si="11"/>
        <v>2.0000000000000013</v>
      </c>
      <c r="V95" s="13"/>
    </row>
    <row r="96" spans="8:22" x14ac:dyDescent="0.25">
      <c r="H96" s="13"/>
      <c r="V96" s="13"/>
    </row>
    <row r="97" spans="8:22" x14ac:dyDescent="0.25">
      <c r="H97" s="13"/>
      <c r="V97" s="13"/>
    </row>
    <row r="98" spans="8:22" x14ac:dyDescent="0.25">
      <c r="H98" s="13"/>
      <c r="V98" s="13"/>
    </row>
    <row r="99" spans="8:22" x14ac:dyDescent="0.25">
      <c r="H99" s="13"/>
      <c r="V99" s="13"/>
    </row>
    <row r="100" spans="8:22" x14ac:dyDescent="0.25">
      <c r="H100" s="13"/>
      <c r="V100" s="13"/>
    </row>
    <row r="101" spans="8:22" x14ac:dyDescent="0.25">
      <c r="H101" s="13"/>
      <c r="V101" s="13"/>
    </row>
    <row r="102" spans="8:22" x14ac:dyDescent="0.25">
      <c r="H102" s="13"/>
      <c r="V102" s="13"/>
    </row>
    <row r="103" spans="8:22" x14ac:dyDescent="0.25">
      <c r="H103" s="13"/>
      <c r="V103" s="13"/>
    </row>
    <row r="104" spans="8:22" x14ac:dyDescent="0.25">
      <c r="H104" s="13"/>
      <c r="V104" s="13"/>
    </row>
    <row r="105" spans="8:22" x14ac:dyDescent="0.25">
      <c r="H105" s="13"/>
      <c r="V105" s="13"/>
    </row>
    <row r="106" spans="8:22" x14ac:dyDescent="0.25">
      <c r="H106" s="13"/>
      <c r="V106" s="13"/>
    </row>
    <row r="107" spans="8:22" x14ac:dyDescent="0.25">
      <c r="H107" s="13"/>
      <c r="V107" s="13"/>
    </row>
    <row r="108" spans="8:22" x14ac:dyDescent="0.25">
      <c r="H108" s="13"/>
      <c r="V108" s="13"/>
    </row>
    <row r="109" spans="8:22" x14ac:dyDescent="0.25">
      <c r="H109" s="13"/>
      <c r="V109" s="13"/>
    </row>
    <row r="110" spans="8:22" x14ac:dyDescent="0.25">
      <c r="H110" s="13"/>
      <c r="V110" s="13"/>
    </row>
    <row r="111" spans="8:22" x14ac:dyDescent="0.25">
      <c r="H111" s="13"/>
      <c r="V111" s="13"/>
    </row>
    <row r="112" spans="8:22" x14ac:dyDescent="0.25">
      <c r="H112" s="13"/>
      <c r="V112" s="13"/>
    </row>
    <row r="113" spans="8:22" x14ac:dyDescent="0.25">
      <c r="H113" s="13"/>
      <c r="V113" s="13"/>
    </row>
    <row r="114" spans="8:22" x14ac:dyDescent="0.25">
      <c r="H114" s="13"/>
      <c r="V114" s="13"/>
    </row>
    <row r="115" spans="8:22" x14ac:dyDescent="0.25">
      <c r="H115" s="13"/>
      <c r="V115" s="13"/>
    </row>
    <row r="116" spans="8:22" x14ac:dyDescent="0.25">
      <c r="H116" s="13"/>
      <c r="V116" s="13"/>
    </row>
    <row r="117" spans="8:22" x14ac:dyDescent="0.25">
      <c r="H117" s="13"/>
      <c r="V117" s="13"/>
    </row>
    <row r="118" spans="8:22" x14ac:dyDescent="0.25">
      <c r="H118" s="13"/>
      <c r="V118" s="13"/>
    </row>
    <row r="119" spans="8:22" x14ac:dyDescent="0.25">
      <c r="H119" s="13"/>
      <c r="V119" s="13"/>
    </row>
    <row r="120" spans="8:22" x14ac:dyDescent="0.25">
      <c r="H120" s="13"/>
      <c r="V120" s="13"/>
    </row>
    <row r="182" spans="8:22" x14ac:dyDescent="0.25">
      <c r="H182" s="13"/>
      <c r="V182" s="13"/>
    </row>
    <row r="183" spans="8:22" x14ac:dyDescent="0.25">
      <c r="H183" s="13"/>
      <c r="V183" s="13"/>
    </row>
    <row r="184" spans="8:22" x14ac:dyDescent="0.25">
      <c r="H184" s="13"/>
      <c r="V184" s="13"/>
    </row>
    <row r="185" spans="8:22" x14ac:dyDescent="0.25">
      <c r="H185" s="13"/>
      <c r="V185" s="13"/>
    </row>
    <row r="186" spans="8:22" x14ac:dyDescent="0.25">
      <c r="H186" s="13"/>
      <c r="V186" s="13"/>
    </row>
    <row r="187" spans="8:22" x14ac:dyDescent="0.25">
      <c r="H187" s="13"/>
      <c r="V187" s="13"/>
    </row>
    <row r="188" spans="8:22" x14ac:dyDescent="0.25">
      <c r="H188" s="13"/>
      <c r="V188" s="13"/>
    </row>
    <row r="189" spans="8:22" x14ac:dyDescent="0.25">
      <c r="H189" s="13"/>
      <c r="V189" s="13"/>
    </row>
  </sheetData>
  <sheetProtection formatCells="0" formatColumns="0" formatRows="0"/>
  <hyperlinks>
    <hyperlink ref="G1" location="TOC!A1" display="Return to TOC" xr:uid="{4851C58F-DEC8-4324-BE17-FDF6F4902048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3675-4871-488F-BA8D-ECD7A46FEC68}">
  <sheetPr codeName="Sheet61"/>
  <dimension ref="A1:AB189"/>
  <sheetViews>
    <sheetView zoomScaleNormal="100" workbookViewId="0">
      <selection activeCell="N45" sqref="N45"/>
    </sheetView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7.5703125" style="10" customWidth="1"/>
    <col min="4" max="4" width="31.5703125" style="10" customWidth="1"/>
    <col min="5" max="5" width="17.7109375" style="10" customWidth="1"/>
    <col min="6" max="6" width="17.28515625" style="10" customWidth="1"/>
    <col min="7" max="7" width="2.7109375" style="10" customWidth="1"/>
    <col min="8" max="8" width="7.28515625" style="10" customWidth="1"/>
    <col min="9" max="9" width="12.42578125" style="10" customWidth="1"/>
    <col min="10" max="10" width="10.7109375" style="10" bestFit="1" customWidth="1"/>
    <col min="11" max="11" width="12.42578125" style="10" bestFit="1" customWidth="1"/>
    <col min="12" max="12" width="13" style="10" bestFit="1" customWidth="1"/>
    <col min="13" max="13" width="13" style="10" customWidth="1"/>
    <col min="14" max="14" width="13" style="10" bestFit="1" customWidth="1"/>
    <col min="15" max="15" width="12.42578125" style="10" bestFit="1" customWidth="1"/>
    <col min="16" max="16" width="9.140625" style="10" customWidth="1"/>
    <col min="17" max="17" width="13.28515625" style="10" customWidth="1"/>
    <col min="18" max="16384" width="9.140625" style="10"/>
  </cols>
  <sheetData>
    <row r="1" spans="1:28" x14ac:dyDescent="0.25">
      <c r="A1" s="40" t="s">
        <v>3</v>
      </c>
      <c r="B1" s="41"/>
      <c r="C1" s="41" t="s">
        <v>14</v>
      </c>
      <c r="D1" s="42"/>
      <c r="E1" s="41"/>
      <c r="F1" s="6" t="s">
        <v>8</v>
      </c>
      <c r="G1" s="11"/>
      <c r="H1" s="9" t="s">
        <v>9</v>
      </c>
      <c r="R1" s="11"/>
    </row>
    <row r="2" spans="1:28" x14ac:dyDescent="0.25">
      <c r="A2" s="43" t="s">
        <v>4</v>
      </c>
      <c r="B2" s="44"/>
      <c r="C2" s="44" t="s">
        <v>15</v>
      </c>
      <c r="D2" s="44"/>
      <c r="E2" s="44"/>
      <c r="F2" s="45"/>
      <c r="G2" s="11"/>
      <c r="R2" s="11"/>
    </row>
    <row r="3" spans="1:28" x14ac:dyDescent="0.25">
      <c r="A3" s="43" t="s">
        <v>5</v>
      </c>
      <c r="B3" s="44"/>
      <c r="C3" s="44" t="s">
        <v>51</v>
      </c>
      <c r="D3" s="44"/>
      <c r="E3" s="44"/>
      <c r="F3" s="45"/>
      <c r="G3" s="11"/>
      <c r="H3" s="10" t="s">
        <v>16</v>
      </c>
      <c r="I3" s="10" t="s">
        <v>17</v>
      </c>
      <c r="R3" s="11"/>
    </row>
    <row r="4" spans="1:28" x14ac:dyDescent="0.25">
      <c r="A4" s="46"/>
      <c r="B4" s="47"/>
      <c r="C4" s="47"/>
      <c r="D4" s="47"/>
      <c r="E4" s="47"/>
      <c r="F4" s="48"/>
      <c r="G4" s="13"/>
      <c r="R4" s="13"/>
      <c r="S4" s="14"/>
    </row>
    <row r="5" spans="1:28" ht="15" customHeight="1" x14ac:dyDescent="0.25">
      <c r="A5" s="49" t="s">
        <v>6</v>
      </c>
      <c r="B5" s="44"/>
      <c r="C5" s="44" t="s">
        <v>52</v>
      </c>
      <c r="D5" s="44"/>
      <c r="E5" s="44"/>
      <c r="F5" s="45"/>
      <c r="G5" s="13"/>
      <c r="H5" s="10" t="s">
        <v>19</v>
      </c>
      <c r="I5" s="10" t="str">
        <f>"Compute the entry ratio, r = [actual loss] / [expected loss], for each risk. Note they all have the same expected loss of "&amp;TEXT(K6,"$0,0")&amp;"."</f>
        <v>Compute the entry ratio, r = [actual loss] / [expected loss], for each risk. Note they all have the same expected loss of $100,000.</v>
      </c>
      <c r="R5" s="13"/>
      <c r="S5" s="67" t="s">
        <v>53</v>
      </c>
    </row>
    <row r="6" spans="1:28" x14ac:dyDescent="0.25">
      <c r="A6" s="51"/>
      <c r="B6" s="44"/>
      <c r="C6" s="44"/>
      <c r="D6" s="44"/>
      <c r="E6" s="44"/>
      <c r="F6" s="45"/>
      <c r="G6" s="13"/>
      <c r="K6" s="16">
        <v>100000</v>
      </c>
      <c r="R6" s="13"/>
      <c r="S6" s="68">
        <v>0</v>
      </c>
      <c r="AB6" s="68">
        <v>1</v>
      </c>
    </row>
    <row r="7" spans="1:28" ht="15" customHeight="1" x14ac:dyDescent="0.25">
      <c r="A7" s="51"/>
      <c r="B7" s="44"/>
      <c r="C7" s="52" t="s">
        <v>22</v>
      </c>
      <c r="D7" s="53" t="s">
        <v>23</v>
      </c>
      <c r="E7" s="44"/>
      <c r="F7" s="45"/>
      <c r="G7" s="13"/>
      <c r="I7" s="28" t="s">
        <v>22</v>
      </c>
      <c r="J7" s="28" t="s">
        <v>24</v>
      </c>
      <c r="K7" s="28" t="s">
        <v>54</v>
      </c>
      <c r="R7" s="13"/>
      <c r="S7" s="68">
        <v>0.1</v>
      </c>
      <c r="T7" s="68">
        <f>S7+10%</f>
        <v>0.2</v>
      </c>
      <c r="U7" s="68">
        <f t="shared" ref="U7:Z7" si="0">T7+10%</f>
        <v>0.30000000000000004</v>
      </c>
      <c r="V7" s="68">
        <f t="shared" si="0"/>
        <v>0.4</v>
      </c>
      <c r="W7" s="68">
        <f t="shared" si="0"/>
        <v>0.5</v>
      </c>
      <c r="X7" s="68">
        <f t="shared" si="0"/>
        <v>0.6</v>
      </c>
      <c r="Y7" s="68">
        <f t="shared" si="0"/>
        <v>0.7</v>
      </c>
      <c r="Z7" s="68">
        <f t="shared" si="0"/>
        <v>0.79999999999999993</v>
      </c>
      <c r="AA7" s="68">
        <f>Z7+10%</f>
        <v>0.89999999999999991</v>
      </c>
      <c r="AB7" s="68">
        <f>AA7+10%</f>
        <v>0.99999999999999989</v>
      </c>
    </row>
    <row r="8" spans="1:28" ht="15" customHeight="1" x14ac:dyDescent="0.25">
      <c r="A8" s="49"/>
      <c r="B8" s="47"/>
      <c r="C8" s="54">
        <v>1</v>
      </c>
      <c r="D8" s="55">
        <v>20000</v>
      </c>
      <c r="E8" s="44"/>
      <c r="F8" s="45"/>
      <c r="G8" s="13"/>
      <c r="I8" s="11">
        <f t="shared" ref="I8:I17" si="1">C8</f>
        <v>1</v>
      </c>
      <c r="J8" s="11">
        <f t="shared" ref="J8:J17" si="2">D8</f>
        <v>20000</v>
      </c>
      <c r="K8" s="30">
        <f>J8/$K$6</f>
        <v>0.2</v>
      </c>
      <c r="R8" s="13"/>
      <c r="S8" s="69">
        <f>K8</f>
        <v>0.2</v>
      </c>
      <c r="T8" s="69">
        <f t="shared" ref="T8:AB8" si="3">S8</f>
        <v>0.2</v>
      </c>
      <c r="U8" s="69">
        <f t="shared" si="3"/>
        <v>0.2</v>
      </c>
      <c r="V8" s="69">
        <f t="shared" si="3"/>
        <v>0.2</v>
      </c>
      <c r="W8" s="69">
        <f t="shared" si="3"/>
        <v>0.2</v>
      </c>
      <c r="X8" s="69">
        <f t="shared" si="3"/>
        <v>0.2</v>
      </c>
      <c r="Y8" s="69">
        <f t="shared" si="3"/>
        <v>0.2</v>
      </c>
      <c r="Z8" s="69">
        <f t="shared" si="3"/>
        <v>0.2</v>
      </c>
      <c r="AA8" s="69">
        <f t="shared" si="3"/>
        <v>0.2</v>
      </c>
      <c r="AB8" s="69">
        <f t="shared" si="3"/>
        <v>0.2</v>
      </c>
    </row>
    <row r="9" spans="1:28" x14ac:dyDescent="0.25">
      <c r="A9" s="49"/>
      <c r="B9" s="47"/>
      <c r="C9" s="54">
        <f t="shared" ref="C9:C17" si="4">C8+1</f>
        <v>2</v>
      </c>
      <c r="D9" s="55">
        <v>50000</v>
      </c>
      <c r="E9" s="44"/>
      <c r="F9" s="45"/>
      <c r="G9" s="13"/>
      <c r="I9" s="11">
        <f t="shared" si="1"/>
        <v>2</v>
      </c>
      <c r="J9" s="11">
        <f t="shared" si="2"/>
        <v>50000</v>
      </c>
      <c r="K9" s="30">
        <f t="shared" ref="K9:K17" si="5">J9/$K$6</f>
        <v>0.5</v>
      </c>
      <c r="R9" s="13"/>
      <c r="S9" s="68"/>
      <c r="T9" s="69">
        <f>$K9-SUM(T$8:T8)</f>
        <v>0.3</v>
      </c>
      <c r="U9" s="69">
        <f>$K9-SUM(U$8:U8)</f>
        <v>0.3</v>
      </c>
      <c r="V9" s="69">
        <f>$K9-SUM(V$8:V8)</f>
        <v>0.3</v>
      </c>
      <c r="W9" s="69">
        <f>$K9-SUM(W$8:W8)</f>
        <v>0.3</v>
      </c>
      <c r="X9" s="69">
        <f>$K9-SUM(X$8:X8)</f>
        <v>0.3</v>
      </c>
      <c r="Y9" s="69">
        <f>$K9-SUM(Y$8:Y8)</f>
        <v>0.3</v>
      </c>
      <c r="Z9" s="69">
        <f>$K9-SUM(Z$8:Z8)</f>
        <v>0.3</v>
      </c>
      <c r="AA9" s="69">
        <f>$K9-SUM(AA$8:AA8)</f>
        <v>0.3</v>
      </c>
      <c r="AB9" s="69">
        <f>$K9-SUM(AB$8:AB8)</f>
        <v>0.3</v>
      </c>
    </row>
    <row r="10" spans="1:28" x14ac:dyDescent="0.25">
      <c r="A10" s="46"/>
      <c r="B10" s="47"/>
      <c r="C10" s="54">
        <f t="shared" si="4"/>
        <v>3</v>
      </c>
      <c r="D10" s="55">
        <v>60000</v>
      </c>
      <c r="E10" s="44"/>
      <c r="F10" s="45"/>
      <c r="G10" s="13"/>
      <c r="I10" s="11">
        <f t="shared" si="1"/>
        <v>3</v>
      </c>
      <c r="J10" s="11">
        <f t="shared" si="2"/>
        <v>60000</v>
      </c>
      <c r="K10" s="30">
        <f t="shared" si="5"/>
        <v>0.6</v>
      </c>
      <c r="R10" s="13"/>
      <c r="S10" s="68"/>
      <c r="T10" s="68"/>
      <c r="U10" s="69">
        <f>$K10-SUM(U$8:U9)</f>
        <v>9.9999999999999978E-2</v>
      </c>
      <c r="V10" s="69">
        <f>$K10-SUM(V$8:V9)</f>
        <v>9.9999999999999978E-2</v>
      </c>
      <c r="W10" s="69">
        <f>$K10-SUM(W$8:W9)</f>
        <v>9.9999999999999978E-2</v>
      </c>
      <c r="X10" s="69">
        <f>$K10-SUM(X$8:X9)</f>
        <v>9.9999999999999978E-2</v>
      </c>
      <c r="Y10" s="69">
        <f>$K10-SUM(Y$8:Y9)</f>
        <v>9.9999999999999978E-2</v>
      </c>
      <c r="Z10" s="69">
        <f>$K10-SUM(Z$8:Z9)</f>
        <v>9.9999999999999978E-2</v>
      </c>
      <c r="AA10" s="69">
        <f>$K10-SUM(AA$8:AA9)</f>
        <v>9.9999999999999978E-2</v>
      </c>
      <c r="AB10" s="69">
        <f>$K10-SUM(AB$8:AB9)</f>
        <v>9.9999999999999978E-2</v>
      </c>
    </row>
    <row r="11" spans="1:28" x14ac:dyDescent="0.25">
      <c r="A11" s="46"/>
      <c r="B11" s="47"/>
      <c r="C11" s="54">
        <f t="shared" si="4"/>
        <v>4</v>
      </c>
      <c r="D11" s="55">
        <v>70000</v>
      </c>
      <c r="E11" s="44"/>
      <c r="F11" s="45"/>
      <c r="G11" s="13"/>
      <c r="I11" s="11">
        <f t="shared" si="1"/>
        <v>4</v>
      </c>
      <c r="J11" s="11">
        <f t="shared" si="2"/>
        <v>70000</v>
      </c>
      <c r="K11" s="30">
        <f t="shared" si="5"/>
        <v>0.7</v>
      </c>
      <c r="R11" s="13"/>
      <c r="S11" s="68"/>
      <c r="T11" s="68"/>
      <c r="U11" s="70"/>
      <c r="V11" s="69">
        <f>$K11-SUM(V$8:V10)</f>
        <v>9.9999999999999978E-2</v>
      </c>
      <c r="W11" s="69">
        <f>$K11-SUM(W$8:W10)</f>
        <v>9.9999999999999978E-2</v>
      </c>
      <c r="X11" s="69">
        <f>$K11-SUM(X$8:X10)</f>
        <v>9.9999999999999978E-2</v>
      </c>
      <c r="Y11" s="69">
        <f>$K11-SUM(Y$8:Y10)</f>
        <v>9.9999999999999978E-2</v>
      </c>
      <c r="Z11" s="69">
        <f>$K11-SUM(Z$8:Z10)</f>
        <v>9.9999999999999978E-2</v>
      </c>
      <c r="AA11" s="69">
        <f>$K11-SUM(AA$8:AA10)</f>
        <v>9.9999999999999978E-2</v>
      </c>
      <c r="AB11" s="69">
        <f>$K11-SUM(AB$8:AB10)</f>
        <v>9.9999999999999978E-2</v>
      </c>
    </row>
    <row r="12" spans="1:28" x14ac:dyDescent="0.25">
      <c r="A12" s="46"/>
      <c r="B12" s="47"/>
      <c r="C12" s="54">
        <f t="shared" si="4"/>
        <v>5</v>
      </c>
      <c r="D12" s="55">
        <v>80000</v>
      </c>
      <c r="E12" s="44"/>
      <c r="F12" s="45"/>
      <c r="G12" s="13"/>
      <c r="I12" s="11">
        <f t="shared" si="1"/>
        <v>5</v>
      </c>
      <c r="J12" s="11">
        <f t="shared" si="2"/>
        <v>80000</v>
      </c>
      <c r="K12" s="30">
        <f t="shared" si="5"/>
        <v>0.8</v>
      </c>
      <c r="R12" s="13"/>
      <c r="S12" s="68"/>
      <c r="T12" s="68"/>
      <c r="U12" s="70"/>
      <c r="V12" s="70"/>
      <c r="W12" s="69">
        <f>$K12-SUM(W$8:W11)</f>
        <v>0.10000000000000009</v>
      </c>
      <c r="X12" s="69">
        <f>$K12-SUM(X$8:X11)</f>
        <v>0.10000000000000009</v>
      </c>
      <c r="Y12" s="69">
        <f>$K12-SUM(Y$8:Y11)</f>
        <v>0.10000000000000009</v>
      </c>
      <c r="Z12" s="69">
        <f>$K12-SUM(Z$8:Z11)</f>
        <v>0.10000000000000009</v>
      </c>
      <c r="AA12" s="69">
        <f>$K12-SUM(AA$8:AA11)</f>
        <v>0.10000000000000009</v>
      </c>
      <c r="AB12" s="69">
        <f>$K12-SUM(AB$8:AB11)</f>
        <v>0.10000000000000009</v>
      </c>
    </row>
    <row r="13" spans="1:28" x14ac:dyDescent="0.25">
      <c r="A13" s="46"/>
      <c r="B13" s="47"/>
      <c r="C13" s="54">
        <f t="shared" si="4"/>
        <v>6</v>
      </c>
      <c r="D13" s="55">
        <v>80000</v>
      </c>
      <c r="E13" s="44"/>
      <c r="F13" s="45"/>
      <c r="G13" s="13"/>
      <c r="I13" s="11">
        <f t="shared" si="1"/>
        <v>6</v>
      </c>
      <c r="J13" s="11">
        <f t="shared" si="2"/>
        <v>80000</v>
      </c>
      <c r="K13" s="30">
        <f t="shared" si="5"/>
        <v>0.8</v>
      </c>
      <c r="R13" s="13"/>
      <c r="S13" s="68"/>
      <c r="T13" s="68"/>
      <c r="U13" s="70"/>
      <c r="V13" s="70"/>
      <c r="W13" s="70"/>
      <c r="X13" s="69">
        <f>$K13-SUM(X$8:X12)</f>
        <v>0</v>
      </c>
      <c r="Y13" s="69">
        <f>$K13-SUM(Y$8:Y12)</f>
        <v>0</v>
      </c>
      <c r="Z13" s="69">
        <f>$K13-SUM(Z$8:Z12)</f>
        <v>0</v>
      </c>
      <c r="AA13" s="69">
        <f>$K13-SUM(AA$8:AA12)</f>
        <v>0</v>
      </c>
      <c r="AB13" s="69">
        <f>$K13-SUM(AB$8:AB12)</f>
        <v>0</v>
      </c>
    </row>
    <row r="14" spans="1:28" x14ac:dyDescent="0.25">
      <c r="A14" s="46"/>
      <c r="B14" s="47"/>
      <c r="C14" s="54">
        <f t="shared" si="4"/>
        <v>7</v>
      </c>
      <c r="D14" s="55">
        <v>90000</v>
      </c>
      <c r="E14" s="44"/>
      <c r="F14" s="45"/>
      <c r="G14" s="13"/>
      <c r="I14" s="11">
        <f t="shared" si="1"/>
        <v>7</v>
      </c>
      <c r="J14" s="11">
        <f t="shared" si="2"/>
        <v>90000</v>
      </c>
      <c r="K14" s="30">
        <f t="shared" si="5"/>
        <v>0.9</v>
      </c>
      <c r="R14" s="13"/>
      <c r="S14" s="68"/>
      <c r="T14" s="68"/>
      <c r="U14" s="70"/>
      <c r="V14" s="70"/>
      <c r="W14" s="70"/>
      <c r="X14" s="70"/>
      <c r="Y14" s="69">
        <f>$K14-SUM(Y$8:Y13)</f>
        <v>9.9999999999999978E-2</v>
      </c>
      <c r="Z14" s="69">
        <f>$K14-SUM(Z$8:Z13)</f>
        <v>9.9999999999999978E-2</v>
      </c>
      <c r="AA14" s="69">
        <f>$K14-SUM(AA$8:AA13)</f>
        <v>9.9999999999999978E-2</v>
      </c>
      <c r="AB14" s="69">
        <f>$K14-SUM(AB$8:AB13)</f>
        <v>9.9999999999999978E-2</v>
      </c>
    </row>
    <row r="15" spans="1:28" x14ac:dyDescent="0.25">
      <c r="A15" s="51"/>
      <c r="B15" s="44"/>
      <c r="C15" s="54">
        <f t="shared" si="4"/>
        <v>8</v>
      </c>
      <c r="D15" s="55">
        <v>100000</v>
      </c>
      <c r="E15" s="44"/>
      <c r="F15" s="45"/>
      <c r="G15" s="13"/>
      <c r="I15" s="11">
        <f t="shared" si="1"/>
        <v>8</v>
      </c>
      <c r="J15" s="11">
        <f t="shared" si="2"/>
        <v>100000</v>
      </c>
      <c r="K15" s="30">
        <f t="shared" si="5"/>
        <v>1</v>
      </c>
      <c r="R15" s="13"/>
      <c r="S15" s="68"/>
      <c r="T15" s="68"/>
      <c r="U15" s="70"/>
      <c r="V15" s="70"/>
      <c r="W15" s="70"/>
      <c r="X15" s="70"/>
      <c r="Y15" s="70"/>
      <c r="Z15" s="69">
        <f>$K15-SUM(Z$8:Z14)</f>
        <v>9.9999999999999978E-2</v>
      </c>
      <c r="AA15" s="69">
        <f>$K15-SUM(AA$8:AA14)</f>
        <v>9.9999999999999978E-2</v>
      </c>
      <c r="AB15" s="69">
        <f>$K15-SUM(AB$8:AB14)</f>
        <v>9.9999999999999978E-2</v>
      </c>
    </row>
    <row r="16" spans="1:28" x14ac:dyDescent="0.25">
      <c r="A16" s="51"/>
      <c r="B16" s="44"/>
      <c r="C16" s="54">
        <f t="shared" si="4"/>
        <v>9</v>
      </c>
      <c r="D16" s="55">
        <v>150000</v>
      </c>
      <c r="E16" s="44"/>
      <c r="F16" s="45"/>
      <c r="G16" s="13"/>
      <c r="I16" s="11">
        <f t="shared" si="1"/>
        <v>9</v>
      </c>
      <c r="J16" s="11">
        <f t="shared" si="2"/>
        <v>150000</v>
      </c>
      <c r="K16" s="30">
        <f t="shared" si="5"/>
        <v>1.5</v>
      </c>
      <c r="R16" s="13"/>
      <c r="S16" s="68"/>
      <c r="T16" s="68"/>
      <c r="U16" s="70"/>
      <c r="V16" s="70"/>
      <c r="W16" s="70"/>
      <c r="X16" s="70"/>
      <c r="Y16" s="70"/>
      <c r="Z16" s="70"/>
      <c r="AA16" s="69">
        <f>$K16-SUM(AA$8:AA15)</f>
        <v>0.5</v>
      </c>
      <c r="AB16" s="69">
        <f>$K16-SUM(AB$8:AB15)</f>
        <v>0.5</v>
      </c>
    </row>
    <row r="17" spans="1:28" x14ac:dyDescent="0.25">
      <c r="A17" s="51"/>
      <c r="B17" s="44"/>
      <c r="C17" s="56">
        <f t="shared" si="4"/>
        <v>10</v>
      </c>
      <c r="D17" s="57">
        <v>300000</v>
      </c>
      <c r="E17" s="44"/>
      <c r="F17" s="45"/>
      <c r="G17" s="13"/>
      <c r="I17" s="11">
        <f t="shared" si="1"/>
        <v>10</v>
      </c>
      <c r="J17" s="11">
        <f t="shared" si="2"/>
        <v>300000</v>
      </c>
      <c r="K17" s="30">
        <f t="shared" si="5"/>
        <v>3</v>
      </c>
      <c r="R17" s="13"/>
      <c r="S17" s="68"/>
      <c r="T17" s="68"/>
      <c r="U17" s="70"/>
      <c r="V17" s="70"/>
      <c r="W17" s="70"/>
      <c r="X17" s="70"/>
      <c r="Y17" s="70"/>
      <c r="Z17" s="70"/>
      <c r="AA17" s="70"/>
      <c r="AB17" s="69">
        <f>$K17-SUM(AB$8:AB16)</f>
        <v>1.5</v>
      </c>
    </row>
    <row r="18" spans="1:28" x14ac:dyDescent="0.25">
      <c r="A18" s="51"/>
      <c r="B18" s="44"/>
      <c r="C18" s="44"/>
      <c r="D18" s="44"/>
      <c r="E18" s="44"/>
      <c r="F18" s="45"/>
      <c r="G18" s="13"/>
      <c r="R18" s="13"/>
      <c r="S18" s="14"/>
    </row>
    <row r="19" spans="1:28" ht="15" customHeight="1" x14ac:dyDescent="0.25">
      <c r="A19" s="43" t="s">
        <v>7</v>
      </c>
      <c r="B19" s="44"/>
      <c r="C19" s="44" t="s">
        <v>55</v>
      </c>
      <c r="D19" s="44"/>
      <c r="E19" s="44"/>
      <c r="F19" s="45"/>
      <c r="G19" s="13"/>
      <c r="H19" s="10" t="s">
        <v>31</v>
      </c>
      <c r="I19" s="10" t="s">
        <v>56</v>
      </c>
      <c r="R19" s="13"/>
      <c r="S19" s="14"/>
    </row>
    <row r="20" spans="1:28" ht="15.75" thickBot="1" x14ac:dyDescent="0.3">
      <c r="A20" s="64"/>
      <c r="B20" s="65"/>
      <c r="C20" s="65"/>
      <c r="D20" s="65"/>
      <c r="E20" s="65"/>
      <c r="F20" s="66"/>
      <c r="G20" s="13"/>
      <c r="R20" s="13"/>
      <c r="S20" s="14"/>
    </row>
    <row r="21" spans="1:28" x14ac:dyDescent="0.25">
      <c r="G21" s="13"/>
      <c r="R21" s="13"/>
      <c r="S21" s="14"/>
    </row>
    <row r="22" spans="1:28" x14ac:dyDescent="0.25">
      <c r="G22" s="13"/>
      <c r="O22" s="14"/>
      <c r="P22" s="14"/>
      <c r="Q22" s="14"/>
      <c r="R22" s="13"/>
      <c r="S22" s="14"/>
    </row>
    <row r="23" spans="1:28" ht="15" customHeight="1" x14ac:dyDescent="0.25">
      <c r="G23" s="13"/>
      <c r="O23" s="14"/>
      <c r="P23" s="14"/>
      <c r="Q23" s="14"/>
      <c r="R23" s="13"/>
      <c r="S23" s="14"/>
    </row>
    <row r="24" spans="1:28" ht="15" customHeight="1" x14ac:dyDescent="0.25">
      <c r="G24" s="13"/>
      <c r="O24" s="14"/>
      <c r="P24" s="14"/>
      <c r="Q24" s="14"/>
      <c r="R24" s="13"/>
      <c r="S24" s="14"/>
    </row>
    <row r="25" spans="1:28" ht="15" customHeight="1" x14ac:dyDescent="0.25">
      <c r="G25" s="13"/>
      <c r="O25" s="14"/>
      <c r="P25" s="14"/>
      <c r="Q25" s="14"/>
      <c r="R25" s="13"/>
      <c r="S25" s="14"/>
    </row>
    <row r="26" spans="1:28" ht="15" customHeight="1" x14ac:dyDescent="0.25">
      <c r="G26" s="13"/>
      <c r="O26" s="14"/>
      <c r="P26" s="14"/>
      <c r="Q26" s="14"/>
      <c r="R26" s="13"/>
      <c r="S26" s="14"/>
    </row>
    <row r="27" spans="1:28" ht="15" customHeight="1" x14ac:dyDescent="0.25">
      <c r="G27" s="13"/>
      <c r="O27" s="14"/>
      <c r="P27" s="14"/>
      <c r="Q27" s="14"/>
      <c r="R27" s="13"/>
      <c r="S27" s="14"/>
    </row>
    <row r="28" spans="1:28" ht="15" customHeight="1" x14ac:dyDescent="0.25">
      <c r="G28" s="13"/>
      <c r="O28" s="14"/>
      <c r="P28" s="14"/>
      <c r="Q28" s="14"/>
      <c r="R28" s="13"/>
      <c r="S28" s="14"/>
    </row>
    <row r="29" spans="1:28" x14ac:dyDescent="0.25">
      <c r="G29" s="13"/>
      <c r="O29" s="14"/>
      <c r="P29" s="14"/>
      <c r="Q29" s="14"/>
      <c r="R29" s="13"/>
      <c r="S29" s="14"/>
    </row>
    <row r="30" spans="1:28" x14ac:dyDescent="0.25">
      <c r="G30" s="13"/>
      <c r="O30" s="14"/>
      <c r="P30" s="14"/>
      <c r="Q30" s="14"/>
      <c r="R30" s="13"/>
      <c r="S30" s="14"/>
    </row>
    <row r="31" spans="1:28" x14ac:dyDescent="0.25">
      <c r="G31" s="13"/>
      <c r="O31" s="14"/>
      <c r="P31" s="14"/>
      <c r="Q31" s="14"/>
      <c r="R31" s="13"/>
      <c r="S31" s="14"/>
    </row>
    <row r="32" spans="1:28" x14ac:dyDescent="0.25">
      <c r="G32" s="13"/>
      <c r="O32" s="14"/>
      <c r="P32" s="14"/>
      <c r="Q32" s="14"/>
      <c r="R32" s="13"/>
      <c r="S32" s="14"/>
    </row>
    <row r="33" spans="1:19" x14ac:dyDescent="0.25">
      <c r="G33" s="13"/>
      <c r="O33" s="14"/>
      <c r="P33" s="14"/>
      <c r="Q33" s="14"/>
      <c r="R33" s="13"/>
      <c r="S33" s="14"/>
    </row>
    <row r="34" spans="1:19" x14ac:dyDescent="0.25">
      <c r="G34" s="13"/>
      <c r="O34" s="14"/>
      <c r="P34" s="14"/>
      <c r="Q34" s="14"/>
      <c r="R34" s="13"/>
      <c r="S34" s="14"/>
    </row>
    <row r="35" spans="1:19" x14ac:dyDescent="0.25">
      <c r="G35" s="13"/>
      <c r="O35" s="14"/>
      <c r="P35" s="14"/>
      <c r="Q35" s="14"/>
      <c r="R35" s="13"/>
      <c r="S35" s="14"/>
    </row>
    <row r="36" spans="1:19" x14ac:dyDescent="0.25">
      <c r="G36" s="13"/>
      <c r="H36" s="10" t="s">
        <v>37</v>
      </c>
      <c r="I36" s="10" t="s">
        <v>57</v>
      </c>
      <c r="O36" s="14"/>
      <c r="P36" s="14"/>
      <c r="Q36" s="14"/>
      <c r="R36" s="13"/>
      <c r="S36" s="14"/>
    </row>
    <row r="37" spans="1:19" x14ac:dyDescent="0.25">
      <c r="G37" s="13"/>
      <c r="H37" s="10" t="s">
        <v>58</v>
      </c>
      <c r="I37" s="10" t="s">
        <v>59</v>
      </c>
      <c r="O37" s="14"/>
      <c r="P37" s="14"/>
      <c r="Q37" s="14"/>
      <c r="R37" s="13"/>
      <c r="S37" s="14"/>
    </row>
    <row r="38" spans="1:19" x14ac:dyDescent="0.25">
      <c r="G38" s="13"/>
      <c r="H38" s="10" t="s">
        <v>60</v>
      </c>
      <c r="I38" s="10" t="s">
        <v>61</v>
      </c>
      <c r="O38" s="14"/>
      <c r="P38" s="14"/>
      <c r="Q38" s="14"/>
      <c r="R38" s="13"/>
      <c r="S38" s="14"/>
    </row>
    <row r="39" spans="1:19" x14ac:dyDescent="0.25">
      <c r="A39" s="14"/>
      <c r="B39" s="14"/>
      <c r="G39" s="13"/>
      <c r="H39" s="10" t="s">
        <v>62</v>
      </c>
      <c r="I39" s="10" t="s">
        <v>63</v>
      </c>
      <c r="O39" s="14"/>
      <c r="P39" s="14"/>
      <c r="Q39" s="14"/>
      <c r="R39" s="13"/>
      <c r="S39" s="14"/>
    </row>
    <row r="40" spans="1:19" x14ac:dyDescent="0.25">
      <c r="G40" s="13"/>
      <c r="H40" s="10" t="s">
        <v>64</v>
      </c>
      <c r="I40" s="10" t="s">
        <v>65</v>
      </c>
      <c r="O40" s="14"/>
      <c r="P40" s="14"/>
      <c r="Q40" s="14"/>
      <c r="R40" s="13"/>
      <c r="S40" s="14"/>
    </row>
    <row r="41" spans="1:19" x14ac:dyDescent="0.25">
      <c r="G41" s="13"/>
      <c r="H41" s="10" t="s">
        <v>66</v>
      </c>
      <c r="I41" s="10" t="s">
        <v>67</v>
      </c>
      <c r="O41" s="14"/>
      <c r="P41" s="14"/>
      <c r="Q41" s="14"/>
      <c r="R41" s="13"/>
      <c r="S41" s="14"/>
    </row>
    <row r="42" spans="1:19" x14ac:dyDescent="0.25">
      <c r="G42" s="13"/>
      <c r="I42" s="10" t="s">
        <v>68</v>
      </c>
      <c r="O42" s="14"/>
      <c r="P42" s="14"/>
      <c r="Q42" s="14"/>
      <c r="R42" s="13"/>
      <c r="S42" s="14"/>
    </row>
    <row r="43" spans="1:19" x14ac:dyDescent="0.25">
      <c r="G43" s="13"/>
      <c r="H43" s="10" t="s">
        <v>69</v>
      </c>
      <c r="I43" s="10" t="s">
        <v>43</v>
      </c>
      <c r="O43" s="14"/>
      <c r="P43" s="14"/>
      <c r="Q43" s="14"/>
      <c r="R43" s="13"/>
      <c r="S43" s="14"/>
    </row>
    <row r="44" spans="1:19" x14ac:dyDescent="0.25">
      <c r="G44" s="13"/>
      <c r="O44" s="14"/>
      <c r="P44" s="14"/>
      <c r="Q44" s="14"/>
      <c r="R44" s="13"/>
      <c r="S44" s="14"/>
    </row>
    <row r="45" spans="1:19" x14ac:dyDescent="0.25">
      <c r="G45" s="13"/>
      <c r="I45" s="28" t="s">
        <v>54</v>
      </c>
      <c r="J45" s="28" t="s">
        <v>70</v>
      </c>
      <c r="K45" s="28" t="s">
        <v>71</v>
      </c>
      <c r="L45" s="28" t="s">
        <v>72</v>
      </c>
      <c r="M45" s="28" t="s">
        <v>73</v>
      </c>
      <c r="N45" s="35" t="s">
        <v>48</v>
      </c>
      <c r="O45" s="35" t="s">
        <v>35</v>
      </c>
      <c r="P45" s="14"/>
      <c r="Q45" s="14"/>
      <c r="R45" s="13"/>
      <c r="S45" s="14"/>
    </row>
    <row r="46" spans="1:19" x14ac:dyDescent="0.25">
      <c r="G46" s="13"/>
      <c r="I46" s="71">
        <v>0</v>
      </c>
      <c r="J46" s="11">
        <f>COUNTIF($K$8:$K$17,I46)</f>
        <v>0</v>
      </c>
      <c r="K46" s="11">
        <f>COUNTIF($K$8:$K$17,"&gt;"&amp;I46)</f>
        <v>10</v>
      </c>
      <c r="L46" s="72">
        <f>K46/COUNT($I$8:$I$17)</f>
        <v>1</v>
      </c>
      <c r="M46" s="73">
        <f t="shared" ref="M46:M53" si="6">I47-I46</f>
        <v>0.2</v>
      </c>
      <c r="N46" s="37">
        <f t="shared" ref="N46:N53" si="7">N47+M46*L46</f>
        <v>1</v>
      </c>
      <c r="O46" s="37">
        <f>N46+I46-1</f>
        <v>0</v>
      </c>
      <c r="P46" s="14"/>
      <c r="Q46" s="14"/>
      <c r="R46" s="13"/>
      <c r="S46" s="14"/>
    </row>
    <row r="47" spans="1:19" x14ac:dyDescent="0.25">
      <c r="G47" s="13"/>
      <c r="I47" s="74">
        <f>K8</f>
        <v>0.2</v>
      </c>
      <c r="J47" s="11">
        <f t="shared" ref="J47:J55" si="8">COUNTIF($K$8:$K$17,I47)</f>
        <v>1</v>
      </c>
      <c r="K47" s="11">
        <f t="shared" ref="K47:K55" si="9">COUNTIF($K$8:$K$17,"&gt;"&amp;I47)</f>
        <v>9</v>
      </c>
      <c r="L47" s="72">
        <f t="shared" ref="L47:L55" si="10">K47/COUNT($I$8:$I$17)</f>
        <v>0.9</v>
      </c>
      <c r="M47" s="73">
        <f t="shared" si="6"/>
        <v>0.3</v>
      </c>
      <c r="N47" s="37">
        <f t="shared" si="7"/>
        <v>0.79999999999999993</v>
      </c>
      <c r="O47" s="37">
        <f t="shared" ref="O47:O55" si="11">N47+I47-1</f>
        <v>0</v>
      </c>
      <c r="P47" s="14"/>
      <c r="Q47" s="14"/>
      <c r="R47" s="13"/>
      <c r="S47" s="14"/>
    </row>
    <row r="48" spans="1:19" x14ac:dyDescent="0.25">
      <c r="G48" s="13"/>
      <c r="I48" s="74">
        <f>K9</f>
        <v>0.5</v>
      </c>
      <c r="J48" s="11">
        <f t="shared" si="8"/>
        <v>1</v>
      </c>
      <c r="K48" s="11">
        <f t="shared" si="9"/>
        <v>8</v>
      </c>
      <c r="L48" s="72">
        <f t="shared" si="10"/>
        <v>0.8</v>
      </c>
      <c r="M48" s="73">
        <f t="shared" si="6"/>
        <v>9.9999999999999978E-2</v>
      </c>
      <c r="N48" s="37">
        <f t="shared" si="7"/>
        <v>0.52999999999999992</v>
      </c>
      <c r="O48" s="37">
        <f t="shared" si="11"/>
        <v>2.9999999999999805E-2</v>
      </c>
      <c r="P48" s="14"/>
      <c r="Q48" s="14"/>
      <c r="R48" s="13"/>
      <c r="S48" s="14"/>
    </row>
    <row r="49" spans="1:19" x14ac:dyDescent="0.25">
      <c r="G49" s="13"/>
      <c r="I49" s="74">
        <f>K10</f>
        <v>0.6</v>
      </c>
      <c r="J49" s="11">
        <f t="shared" si="8"/>
        <v>1</v>
      </c>
      <c r="K49" s="11">
        <f t="shared" si="9"/>
        <v>7</v>
      </c>
      <c r="L49" s="72">
        <f t="shared" si="10"/>
        <v>0.7</v>
      </c>
      <c r="M49" s="73">
        <f t="shared" si="6"/>
        <v>9.9999999999999978E-2</v>
      </c>
      <c r="N49" s="37">
        <f t="shared" si="7"/>
        <v>0.44999999999999996</v>
      </c>
      <c r="O49" s="37">
        <f t="shared" si="11"/>
        <v>4.9999999999999822E-2</v>
      </c>
      <c r="P49" s="14"/>
      <c r="Q49" s="14"/>
      <c r="R49" s="13"/>
      <c r="S49" s="14"/>
    </row>
    <row r="50" spans="1:19" x14ac:dyDescent="0.25">
      <c r="G50" s="13"/>
      <c r="I50" s="74">
        <f>K11</f>
        <v>0.7</v>
      </c>
      <c r="J50" s="11">
        <f t="shared" si="8"/>
        <v>1</v>
      </c>
      <c r="K50" s="11">
        <f t="shared" si="9"/>
        <v>6</v>
      </c>
      <c r="L50" s="72">
        <f t="shared" si="10"/>
        <v>0.6</v>
      </c>
      <c r="M50" s="73">
        <f t="shared" si="6"/>
        <v>0.10000000000000009</v>
      </c>
      <c r="N50" s="37">
        <f t="shared" si="7"/>
        <v>0.38</v>
      </c>
      <c r="O50" s="37">
        <f t="shared" si="11"/>
        <v>8.0000000000000071E-2</v>
      </c>
      <c r="P50" s="14"/>
      <c r="Q50" s="14"/>
      <c r="R50" s="13"/>
      <c r="S50" s="14"/>
    </row>
    <row r="51" spans="1:19" x14ac:dyDescent="0.25">
      <c r="G51" s="13"/>
      <c r="I51" s="74">
        <f>K12</f>
        <v>0.8</v>
      </c>
      <c r="J51" s="11">
        <f t="shared" si="8"/>
        <v>2</v>
      </c>
      <c r="K51" s="11">
        <f t="shared" si="9"/>
        <v>4</v>
      </c>
      <c r="L51" s="72">
        <f t="shared" si="10"/>
        <v>0.4</v>
      </c>
      <c r="M51" s="73">
        <f t="shared" si="6"/>
        <v>9.9999999999999978E-2</v>
      </c>
      <c r="N51" s="37">
        <f t="shared" si="7"/>
        <v>0.31999999999999995</v>
      </c>
      <c r="O51" s="37">
        <f t="shared" si="11"/>
        <v>0.12000000000000011</v>
      </c>
      <c r="P51" s="14"/>
      <c r="Q51" s="14"/>
      <c r="R51" s="13"/>
      <c r="S51" s="14"/>
    </row>
    <row r="52" spans="1:19" x14ac:dyDescent="0.25">
      <c r="G52" s="13"/>
      <c r="I52" s="74">
        <f>K14</f>
        <v>0.9</v>
      </c>
      <c r="J52" s="11">
        <f t="shared" si="8"/>
        <v>1</v>
      </c>
      <c r="K52" s="11">
        <f t="shared" si="9"/>
        <v>3</v>
      </c>
      <c r="L52" s="72">
        <f t="shared" si="10"/>
        <v>0.3</v>
      </c>
      <c r="M52" s="73">
        <f t="shared" si="6"/>
        <v>9.9999999999999978E-2</v>
      </c>
      <c r="N52" s="37">
        <f t="shared" si="7"/>
        <v>0.27999999999999997</v>
      </c>
      <c r="O52" s="37">
        <f t="shared" si="11"/>
        <v>0.17999999999999994</v>
      </c>
      <c r="P52" s="14"/>
      <c r="Q52" s="14"/>
      <c r="R52" s="13"/>
    </row>
    <row r="53" spans="1:19" x14ac:dyDescent="0.25">
      <c r="G53" s="13"/>
      <c r="H53" s="14"/>
      <c r="I53" s="74">
        <f>K15</f>
        <v>1</v>
      </c>
      <c r="J53" s="11">
        <f t="shared" si="8"/>
        <v>1</v>
      </c>
      <c r="K53" s="11">
        <f t="shared" si="9"/>
        <v>2</v>
      </c>
      <c r="L53" s="72">
        <f t="shared" si="10"/>
        <v>0.2</v>
      </c>
      <c r="M53" s="73">
        <f t="shared" si="6"/>
        <v>0.5</v>
      </c>
      <c r="N53" s="37">
        <f t="shared" si="7"/>
        <v>0.25</v>
      </c>
      <c r="O53" s="37">
        <f t="shared" si="11"/>
        <v>0.25</v>
      </c>
      <c r="P53" s="14"/>
      <c r="Q53" s="14"/>
      <c r="R53" s="13"/>
    </row>
    <row r="54" spans="1:19" x14ac:dyDescent="0.25">
      <c r="G54" s="13"/>
      <c r="H54" s="14"/>
      <c r="I54" s="74">
        <f>K16</f>
        <v>1.5</v>
      </c>
      <c r="J54" s="11">
        <f t="shared" si="8"/>
        <v>1</v>
      </c>
      <c r="K54" s="11">
        <f t="shared" si="9"/>
        <v>1</v>
      </c>
      <c r="L54" s="72">
        <f t="shared" si="10"/>
        <v>0.1</v>
      </c>
      <c r="M54" s="73">
        <f>I55-I54</f>
        <v>1.5</v>
      </c>
      <c r="N54" s="37">
        <f>N55+M54*L54</f>
        <v>0.15000000000000002</v>
      </c>
      <c r="O54" s="37">
        <f t="shared" si="11"/>
        <v>0.64999999999999991</v>
      </c>
      <c r="P54" s="14"/>
      <c r="Q54" s="14"/>
      <c r="R54" s="13"/>
    </row>
    <row r="55" spans="1:19" x14ac:dyDescent="0.25">
      <c r="G55" s="13"/>
      <c r="H55" s="14"/>
      <c r="I55" s="74">
        <f>K17</f>
        <v>3</v>
      </c>
      <c r="J55" s="11">
        <f t="shared" si="8"/>
        <v>1</v>
      </c>
      <c r="K55" s="11">
        <f t="shared" si="9"/>
        <v>0</v>
      </c>
      <c r="L55" s="72">
        <f t="shared" si="10"/>
        <v>0</v>
      </c>
      <c r="M55" s="13">
        <v>0</v>
      </c>
      <c r="N55" s="36">
        <v>0</v>
      </c>
      <c r="O55" s="37">
        <f t="shared" si="11"/>
        <v>2</v>
      </c>
      <c r="P55" s="14"/>
      <c r="Q55" s="14"/>
      <c r="R55" s="13"/>
    </row>
    <row r="56" spans="1:19" x14ac:dyDescent="0.25">
      <c r="G56" s="13"/>
      <c r="H56" s="14"/>
      <c r="L56" s="14"/>
      <c r="M56" s="14"/>
      <c r="N56" s="14"/>
      <c r="O56" s="14"/>
      <c r="P56" s="14"/>
      <c r="Q56" s="14"/>
      <c r="R56" s="13"/>
    </row>
    <row r="57" spans="1:19" x14ac:dyDescent="0.25">
      <c r="G57" s="13"/>
      <c r="H57" s="14" t="s">
        <v>74</v>
      </c>
      <c r="I57" s="14"/>
      <c r="J57" s="11"/>
      <c r="K57" s="14"/>
      <c r="L57" s="14"/>
      <c r="M57" s="14"/>
      <c r="N57" s="14"/>
      <c r="O57" s="14"/>
      <c r="P57" s="14"/>
      <c r="Q57" s="14"/>
      <c r="R57" s="13"/>
    </row>
    <row r="58" spans="1:19" x14ac:dyDescent="0.25">
      <c r="G58" s="13"/>
      <c r="H58" s="14" t="s">
        <v>75</v>
      </c>
      <c r="I58" s="14"/>
      <c r="J58" s="11"/>
      <c r="K58" s="14"/>
      <c r="L58" s="14"/>
      <c r="M58" s="14"/>
      <c r="N58" s="14"/>
      <c r="O58" s="14"/>
      <c r="P58" s="14"/>
      <c r="Q58" s="14"/>
      <c r="R58" s="13"/>
    </row>
    <row r="59" spans="1:19" x14ac:dyDescent="0.25">
      <c r="G59" s="13"/>
      <c r="H59" s="14" t="s">
        <v>76</v>
      </c>
      <c r="I59" s="14"/>
      <c r="J59" s="11"/>
      <c r="K59" s="14"/>
      <c r="L59" s="14"/>
      <c r="M59" s="14"/>
      <c r="N59" s="14"/>
      <c r="O59" s="14"/>
      <c r="P59" s="14"/>
      <c r="Q59" s="14"/>
      <c r="R59" s="13"/>
    </row>
    <row r="60" spans="1:19" x14ac:dyDescent="0.25">
      <c r="G60" s="13"/>
      <c r="H60" s="14" t="s">
        <v>77</v>
      </c>
      <c r="I60" s="14"/>
      <c r="J60" s="11"/>
      <c r="K60" s="14"/>
      <c r="L60" s="14"/>
      <c r="M60" s="14"/>
      <c r="N60" s="14"/>
      <c r="O60" s="14"/>
      <c r="P60" s="14"/>
      <c r="Q60" s="14"/>
      <c r="R60" s="13"/>
    </row>
    <row r="61" spans="1:19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</row>
    <row r="62" spans="1:19" x14ac:dyDescent="0.25">
      <c r="C62" s="14"/>
      <c r="D62" s="14"/>
      <c r="E62" s="14"/>
      <c r="F62" s="14"/>
      <c r="G62" s="13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"/>
    </row>
    <row r="63" spans="1:19" x14ac:dyDescent="0.25">
      <c r="C63" s="14"/>
      <c r="D63" s="14"/>
      <c r="E63" s="14"/>
      <c r="F63" s="14"/>
      <c r="G63" s="13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3"/>
    </row>
    <row r="64" spans="1:19" x14ac:dyDescent="0.25">
      <c r="C64" s="14"/>
      <c r="D64" s="14"/>
      <c r="E64" s="14"/>
      <c r="F64" s="14"/>
      <c r="G64" s="13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3"/>
    </row>
    <row r="65" spans="7:18" x14ac:dyDescent="0.25">
      <c r="G65" s="13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3"/>
    </row>
    <row r="66" spans="7:18" x14ac:dyDescent="0.25">
      <c r="G66" s="13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3"/>
    </row>
    <row r="67" spans="7:18" x14ac:dyDescent="0.25">
      <c r="G67" s="13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3"/>
    </row>
    <row r="68" spans="7:18" x14ac:dyDescent="0.25">
      <c r="G68" s="13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3"/>
    </row>
    <row r="69" spans="7:18" x14ac:dyDescent="0.25">
      <c r="G69" s="13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3"/>
    </row>
    <row r="70" spans="7:18" x14ac:dyDescent="0.25">
      <c r="G70" s="13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3"/>
    </row>
    <row r="71" spans="7:18" x14ac:dyDescent="0.25">
      <c r="G71" s="13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3"/>
    </row>
    <row r="72" spans="7:18" x14ac:dyDescent="0.25">
      <c r="G72" s="13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3"/>
    </row>
    <row r="73" spans="7:18" x14ac:dyDescent="0.25">
      <c r="G73" s="13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3"/>
    </row>
    <row r="74" spans="7:18" x14ac:dyDescent="0.25">
      <c r="G74" s="13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3"/>
    </row>
    <row r="75" spans="7:18" x14ac:dyDescent="0.25">
      <c r="G75" s="13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3"/>
    </row>
    <row r="76" spans="7:18" x14ac:dyDescent="0.25">
      <c r="G76" s="13"/>
      <c r="R76" s="13"/>
    </row>
    <row r="77" spans="7:18" x14ac:dyDescent="0.25">
      <c r="G77" s="13"/>
      <c r="R77" s="13"/>
    </row>
    <row r="78" spans="7:18" x14ac:dyDescent="0.25">
      <c r="G78" s="13"/>
      <c r="R78" s="13"/>
    </row>
    <row r="79" spans="7:18" x14ac:dyDescent="0.25">
      <c r="G79" s="13"/>
      <c r="R79" s="13"/>
    </row>
    <row r="80" spans="7:18" x14ac:dyDescent="0.25">
      <c r="G80" s="13"/>
      <c r="R80" s="13"/>
    </row>
    <row r="81" spans="7:18" x14ac:dyDescent="0.25">
      <c r="G81" s="13"/>
      <c r="R81" s="13"/>
    </row>
    <row r="82" spans="7:18" x14ac:dyDescent="0.25">
      <c r="G82" s="13"/>
      <c r="R82" s="13"/>
    </row>
    <row r="83" spans="7:18" x14ac:dyDescent="0.25">
      <c r="G83" s="13"/>
      <c r="R83" s="13"/>
    </row>
    <row r="84" spans="7:18" x14ac:dyDescent="0.25">
      <c r="G84" s="13"/>
      <c r="R84" s="13"/>
    </row>
    <row r="85" spans="7:18" x14ac:dyDescent="0.25">
      <c r="G85" s="13"/>
      <c r="R85" s="13"/>
    </row>
    <row r="86" spans="7:18" x14ac:dyDescent="0.25">
      <c r="G86" s="13"/>
      <c r="R86" s="13"/>
    </row>
    <row r="87" spans="7:18" x14ac:dyDescent="0.25">
      <c r="G87" s="13"/>
      <c r="R87" s="13"/>
    </row>
    <row r="88" spans="7:18" x14ac:dyDescent="0.25">
      <c r="G88" s="13"/>
      <c r="R88" s="13"/>
    </row>
    <row r="89" spans="7:18" x14ac:dyDescent="0.25">
      <c r="G89" s="13"/>
      <c r="R89" s="13"/>
    </row>
    <row r="90" spans="7:18" x14ac:dyDescent="0.25">
      <c r="G90" s="13"/>
      <c r="R90" s="13"/>
    </row>
    <row r="91" spans="7:18" x14ac:dyDescent="0.25">
      <c r="G91" s="13"/>
      <c r="R91" s="13"/>
    </row>
    <row r="92" spans="7:18" x14ac:dyDescent="0.25">
      <c r="G92" s="13"/>
      <c r="R92" s="13"/>
    </row>
    <row r="93" spans="7:18" x14ac:dyDescent="0.25">
      <c r="G93" s="13"/>
      <c r="R93" s="13"/>
    </row>
    <row r="94" spans="7:18" x14ac:dyDescent="0.25">
      <c r="G94" s="13"/>
      <c r="R94" s="13"/>
    </row>
    <row r="95" spans="7:18" x14ac:dyDescent="0.25">
      <c r="G95" s="13"/>
      <c r="R95" s="13"/>
    </row>
    <row r="96" spans="7:18" x14ac:dyDescent="0.25">
      <c r="G96" s="13"/>
      <c r="R96" s="13"/>
    </row>
    <row r="97" spans="7:18" x14ac:dyDescent="0.25">
      <c r="G97" s="13"/>
      <c r="R97" s="13"/>
    </row>
    <row r="98" spans="7:18" x14ac:dyDescent="0.25">
      <c r="G98" s="13"/>
      <c r="R98" s="13"/>
    </row>
    <row r="99" spans="7:18" x14ac:dyDescent="0.25">
      <c r="G99" s="13"/>
      <c r="R99" s="13"/>
    </row>
    <row r="100" spans="7:18" x14ac:dyDescent="0.25">
      <c r="G100" s="13"/>
      <c r="R100" s="13"/>
    </row>
    <row r="101" spans="7:18" x14ac:dyDescent="0.25">
      <c r="G101" s="13"/>
      <c r="R101" s="13"/>
    </row>
    <row r="102" spans="7:18" x14ac:dyDescent="0.25">
      <c r="G102" s="13"/>
      <c r="R102" s="13"/>
    </row>
    <row r="103" spans="7:18" x14ac:dyDescent="0.25">
      <c r="G103" s="13"/>
      <c r="R103" s="13"/>
    </row>
    <row r="104" spans="7:18" x14ac:dyDescent="0.25">
      <c r="G104" s="13"/>
      <c r="R104" s="13"/>
    </row>
    <row r="105" spans="7:18" x14ac:dyDescent="0.25">
      <c r="G105" s="13"/>
      <c r="R105" s="13"/>
    </row>
    <row r="106" spans="7:18" x14ac:dyDescent="0.25">
      <c r="G106" s="13"/>
      <c r="R106" s="13"/>
    </row>
    <row r="107" spans="7:18" x14ac:dyDescent="0.25">
      <c r="G107" s="13"/>
      <c r="R107" s="13"/>
    </row>
    <row r="108" spans="7:18" x14ac:dyDescent="0.25">
      <c r="G108" s="13"/>
      <c r="R108" s="13"/>
    </row>
    <row r="109" spans="7:18" x14ac:dyDescent="0.25">
      <c r="G109" s="13"/>
      <c r="R109" s="13"/>
    </row>
    <row r="110" spans="7:18" x14ac:dyDescent="0.25">
      <c r="G110" s="13"/>
      <c r="R110" s="13"/>
    </row>
    <row r="111" spans="7:18" x14ac:dyDescent="0.25">
      <c r="G111" s="13"/>
      <c r="R111" s="13"/>
    </row>
    <row r="112" spans="7:18" x14ac:dyDescent="0.25">
      <c r="G112" s="13"/>
      <c r="R112" s="13"/>
    </row>
    <row r="113" spans="1:18" x14ac:dyDescent="0.25">
      <c r="G113" s="13"/>
      <c r="R113" s="13"/>
    </row>
    <row r="114" spans="1:18" x14ac:dyDescent="0.25">
      <c r="G114" s="13"/>
      <c r="R114" s="13"/>
    </row>
    <row r="115" spans="1:18" x14ac:dyDescent="0.25">
      <c r="G115" s="13"/>
      <c r="R115" s="13"/>
    </row>
    <row r="116" spans="1:18" x14ac:dyDescent="0.25">
      <c r="G116" s="13"/>
      <c r="R116" s="13"/>
    </row>
    <row r="117" spans="1:18" x14ac:dyDescent="0.25">
      <c r="G117" s="13"/>
      <c r="R117" s="13"/>
    </row>
    <row r="118" spans="1:18" x14ac:dyDescent="0.25">
      <c r="G118" s="13"/>
      <c r="R118" s="13"/>
    </row>
    <row r="119" spans="1:18" x14ac:dyDescent="0.25">
      <c r="G119" s="13"/>
      <c r="R119" s="13"/>
    </row>
    <row r="120" spans="1:18" x14ac:dyDescent="0.25">
      <c r="G120" s="13"/>
      <c r="R120" s="13"/>
    </row>
    <row r="121" spans="1:18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</row>
    <row r="122" spans="1:18" x14ac:dyDescent="0.25">
      <c r="C122" s="14"/>
      <c r="D122" s="14"/>
      <c r="E122" s="14"/>
      <c r="F122" s="14"/>
      <c r="G122" s="13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3"/>
    </row>
    <row r="123" spans="1:18" x14ac:dyDescent="0.25">
      <c r="C123" s="14"/>
      <c r="D123" s="14"/>
      <c r="E123" s="14"/>
      <c r="F123" s="14"/>
      <c r="G123" s="13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3"/>
    </row>
    <row r="124" spans="1:18" x14ac:dyDescent="0.25">
      <c r="C124" s="14"/>
      <c r="D124" s="14"/>
      <c r="E124" s="14"/>
      <c r="F124" s="14"/>
      <c r="G124" s="13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3"/>
    </row>
    <row r="125" spans="1:18" x14ac:dyDescent="0.25">
      <c r="G125" s="13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3"/>
    </row>
    <row r="126" spans="1:18" x14ac:dyDescent="0.25">
      <c r="G126" s="13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3"/>
    </row>
    <row r="127" spans="1:18" x14ac:dyDescent="0.25">
      <c r="G127" s="13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3"/>
    </row>
    <row r="128" spans="1:18" x14ac:dyDescent="0.25">
      <c r="G128" s="13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3"/>
    </row>
    <row r="129" spans="7:18" x14ac:dyDescent="0.25">
      <c r="G129" s="13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3"/>
    </row>
    <row r="130" spans="7:18" x14ac:dyDescent="0.25">
      <c r="G130" s="13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3"/>
    </row>
    <row r="131" spans="7:18" x14ac:dyDescent="0.25">
      <c r="G131" s="13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3"/>
    </row>
    <row r="132" spans="7:18" x14ac:dyDescent="0.25">
      <c r="G132" s="13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3"/>
    </row>
    <row r="133" spans="7:18" x14ac:dyDescent="0.25">
      <c r="G133" s="13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3"/>
    </row>
    <row r="134" spans="7:18" x14ac:dyDescent="0.25">
      <c r="G134" s="13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3"/>
    </row>
    <row r="135" spans="7:18" x14ac:dyDescent="0.25">
      <c r="G135" s="13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3"/>
    </row>
    <row r="136" spans="7:18" x14ac:dyDescent="0.25">
      <c r="G136" s="13"/>
      <c r="R136" s="13"/>
    </row>
    <row r="137" spans="7:18" x14ac:dyDescent="0.25">
      <c r="G137" s="13"/>
      <c r="R137" s="13"/>
    </row>
    <row r="138" spans="7:18" x14ac:dyDescent="0.25">
      <c r="G138" s="13"/>
      <c r="R138" s="13"/>
    </row>
    <row r="139" spans="7:18" x14ac:dyDescent="0.25">
      <c r="G139" s="13"/>
      <c r="R139" s="13"/>
    </row>
    <row r="140" spans="7:18" x14ac:dyDescent="0.25">
      <c r="G140" s="13"/>
      <c r="R140" s="13"/>
    </row>
    <row r="141" spans="7:18" x14ac:dyDescent="0.25">
      <c r="G141" s="13"/>
      <c r="R141" s="13"/>
    </row>
    <row r="142" spans="7:18" x14ac:dyDescent="0.25">
      <c r="G142" s="13"/>
      <c r="R142" s="13"/>
    </row>
    <row r="143" spans="7:18" x14ac:dyDescent="0.25">
      <c r="G143" s="13"/>
      <c r="R143" s="13"/>
    </row>
    <row r="144" spans="7:18" x14ac:dyDescent="0.25">
      <c r="G144" s="13"/>
      <c r="R144" s="13"/>
    </row>
    <row r="145" spans="7:18" x14ac:dyDescent="0.25">
      <c r="G145" s="13"/>
      <c r="R145" s="13"/>
    </row>
    <row r="146" spans="7:18" x14ac:dyDescent="0.25">
      <c r="G146" s="13"/>
      <c r="R146" s="13"/>
    </row>
    <row r="147" spans="7:18" x14ac:dyDescent="0.25">
      <c r="G147" s="13"/>
      <c r="R147" s="13"/>
    </row>
    <row r="148" spans="7:18" x14ac:dyDescent="0.25">
      <c r="G148" s="13"/>
      <c r="R148" s="13"/>
    </row>
    <row r="149" spans="7:18" x14ac:dyDescent="0.25">
      <c r="G149" s="13"/>
      <c r="R149" s="13"/>
    </row>
    <row r="150" spans="7:18" x14ac:dyDescent="0.25">
      <c r="G150" s="13"/>
      <c r="R150" s="13"/>
    </row>
    <row r="151" spans="7:18" x14ac:dyDescent="0.25">
      <c r="G151" s="13"/>
      <c r="R151" s="13"/>
    </row>
    <row r="152" spans="7:18" x14ac:dyDescent="0.25">
      <c r="G152" s="13"/>
      <c r="R152" s="13"/>
    </row>
    <row r="153" spans="7:18" x14ac:dyDescent="0.25">
      <c r="G153" s="13"/>
      <c r="R153" s="13"/>
    </row>
    <row r="154" spans="7:18" x14ac:dyDescent="0.25">
      <c r="G154" s="13"/>
      <c r="R154" s="13"/>
    </row>
    <row r="155" spans="7:18" x14ac:dyDescent="0.25">
      <c r="G155" s="13"/>
      <c r="R155" s="13"/>
    </row>
    <row r="156" spans="7:18" x14ac:dyDescent="0.25">
      <c r="G156" s="13"/>
      <c r="R156" s="13"/>
    </row>
    <row r="157" spans="7:18" x14ac:dyDescent="0.25">
      <c r="G157" s="13"/>
      <c r="R157" s="13"/>
    </row>
    <row r="158" spans="7:18" x14ac:dyDescent="0.25">
      <c r="G158" s="13"/>
      <c r="R158" s="13"/>
    </row>
    <row r="159" spans="7:18" x14ac:dyDescent="0.25">
      <c r="G159" s="13"/>
      <c r="R159" s="13"/>
    </row>
    <row r="160" spans="7:18" x14ac:dyDescent="0.25">
      <c r="G160" s="13"/>
      <c r="R160" s="13"/>
    </row>
    <row r="161" spans="7:18" x14ac:dyDescent="0.25">
      <c r="G161" s="13"/>
      <c r="R161" s="13"/>
    </row>
    <row r="162" spans="7:18" x14ac:dyDescent="0.25">
      <c r="G162" s="13"/>
      <c r="R162" s="13"/>
    </row>
    <row r="163" spans="7:18" x14ac:dyDescent="0.25">
      <c r="G163" s="13"/>
      <c r="R163" s="13"/>
    </row>
    <row r="164" spans="7:18" x14ac:dyDescent="0.25">
      <c r="G164" s="13"/>
      <c r="R164" s="13"/>
    </row>
    <row r="165" spans="7:18" x14ac:dyDescent="0.25">
      <c r="G165" s="13"/>
      <c r="R165" s="13"/>
    </row>
    <row r="166" spans="7:18" x14ac:dyDescent="0.25">
      <c r="G166" s="13"/>
      <c r="R166" s="13"/>
    </row>
    <row r="167" spans="7:18" x14ac:dyDescent="0.25">
      <c r="G167" s="13"/>
      <c r="R167" s="13"/>
    </row>
    <row r="168" spans="7:18" x14ac:dyDescent="0.25">
      <c r="G168" s="13"/>
      <c r="R168" s="13"/>
    </row>
    <row r="169" spans="7:18" x14ac:dyDescent="0.25">
      <c r="G169" s="13"/>
      <c r="R169" s="13"/>
    </row>
    <row r="170" spans="7:18" x14ac:dyDescent="0.25">
      <c r="G170" s="13"/>
      <c r="R170" s="13"/>
    </row>
    <row r="171" spans="7:18" x14ac:dyDescent="0.25">
      <c r="G171" s="13"/>
      <c r="R171" s="13"/>
    </row>
    <row r="172" spans="7:18" x14ac:dyDescent="0.25">
      <c r="G172" s="13"/>
      <c r="R172" s="13"/>
    </row>
    <row r="173" spans="7:18" x14ac:dyDescent="0.25">
      <c r="G173" s="13"/>
      <c r="R173" s="13"/>
    </row>
    <row r="174" spans="7:18" x14ac:dyDescent="0.25">
      <c r="G174" s="13"/>
      <c r="R174" s="13"/>
    </row>
    <row r="175" spans="7:18" x14ac:dyDescent="0.25">
      <c r="G175" s="13"/>
      <c r="R175" s="13"/>
    </row>
    <row r="176" spans="7:18" x14ac:dyDescent="0.25">
      <c r="G176" s="13"/>
      <c r="R176" s="13"/>
    </row>
    <row r="177" spans="1:18" x14ac:dyDescent="0.25">
      <c r="G177" s="13"/>
      <c r="R177" s="13"/>
    </row>
    <row r="178" spans="1:18" x14ac:dyDescent="0.25">
      <c r="G178" s="13"/>
      <c r="R178" s="13"/>
    </row>
    <row r="179" spans="1:18" x14ac:dyDescent="0.25">
      <c r="G179" s="13"/>
      <c r="R179" s="13"/>
    </row>
    <row r="180" spans="1:18" x14ac:dyDescent="0.25">
      <c r="G180" s="13"/>
      <c r="R180" s="13"/>
    </row>
    <row r="181" spans="1:18" x14ac:dyDescent="0.25">
      <c r="A181" s="32" t="s">
        <v>47</v>
      </c>
      <c r="B181" s="32" t="s">
        <v>47</v>
      </c>
      <c r="C181" s="32" t="s">
        <v>47</v>
      </c>
      <c r="D181" s="32" t="s">
        <v>47</v>
      </c>
      <c r="E181" s="32" t="s">
        <v>47</v>
      </c>
      <c r="F181" s="32" t="s">
        <v>47</v>
      </c>
      <c r="G181" s="32"/>
      <c r="H181" s="32" t="s">
        <v>47</v>
      </c>
      <c r="I181" s="32" t="s">
        <v>47</v>
      </c>
      <c r="J181" s="32" t="s">
        <v>47</v>
      </c>
      <c r="K181" s="32" t="s">
        <v>47</v>
      </c>
      <c r="L181" s="32" t="s">
        <v>47</v>
      </c>
      <c r="M181" s="32" t="s">
        <v>47</v>
      </c>
      <c r="N181" s="32" t="s">
        <v>47</v>
      </c>
      <c r="O181" s="32" t="s">
        <v>47</v>
      </c>
      <c r="P181" s="32" t="s">
        <v>47</v>
      </c>
      <c r="Q181" s="32" t="s">
        <v>47</v>
      </c>
      <c r="R181" s="32"/>
    </row>
    <row r="182" spans="1:18" x14ac:dyDescent="0.25">
      <c r="G182" s="13"/>
      <c r="R182" s="13"/>
    </row>
    <row r="183" spans="1:18" x14ac:dyDescent="0.25">
      <c r="G183" s="13"/>
      <c r="R183" s="13"/>
    </row>
    <row r="184" spans="1:18" x14ac:dyDescent="0.25">
      <c r="G184" s="13"/>
      <c r="R184" s="13"/>
    </row>
    <row r="185" spans="1:18" x14ac:dyDescent="0.25">
      <c r="G185" s="13"/>
      <c r="R185" s="13"/>
    </row>
    <row r="186" spans="1:18" x14ac:dyDescent="0.25">
      <c r="G186" s="13"/>
      <c r="R186" s="13"/>
    </row>
    <row r="187" spans="1:18" x14ac:dyDescent="0.25">
      <c r="G187" s="13"/>
      <c r="R187" s="13"/>
    </row>
    <row r="188" spans="1:18" x14ac:dyDescent="0.25">
      <c r="G188" s="13"/>
      <c r="R188" s="13"/>
    </row>
    <row r="189" spans="1:18" x14ac:dyDescent="0.25">
      <c r="G189" s="13"/>
      <c r="R189" s="13"/>
    </row>
  </sheetData>
  <sheetProtection formatCells="0" formatColumns="0" formatRows="0"/>
  <hyperlinks>
    <hyperlink ref="F1" location="TOC!A1" display="Return to TOC" xr:uid="{FAD0C42E-EDC0-4883-AFC8-D7EFC50EA2E3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9A66-539D-411C-B514-EF913B331FA2}">
  <dimension ref="A1:M189"/>
  <sheetViews>
    <sheetView zoomScaleNormal="100" workbookViewId="0">
      <selection activeCell="D27" sqref="D27"/>
    </sheetView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7.5703125" style="10" customWidth="1"/>
    <col min="4" max="4" width="31.5703125" style="10" customWidth="1"/>
    <col min="5" max="5" width="17.7109375" style="10" customWidth="1"/>
    <col min="6" max="6" width="17.28515625" style="10" customWidth="1"/>
    <col min="7" max="7" width="2.7109375" style="10" customWidth="1"/>
    <col min="8" max="8" width="7.28515625" style="10" customWidth="1"/>
    <col min="9" max="9" width="12.42578125" style="10" customWidth="1"/>
    <col min="10" max="10" width="10.7109375" style="10" bestFit="1" customWidth="1"/>
    <col min="11" max="11" width="12.42578125" style="10" bestFit="1" customWidth="1"/>
    <col min="12" max="12" width="13" style="10" bestFit="1" customWidth="1"/>
    <col min="13" max="13" width="13" style="10" customWidth="1"/>
    <col min="14" max="14" width="13" style="10" bestFit="1" customWidth="1"/>
    <col min="15" max="15" width="12.42578125" style="10" bestFit="1" customWidth="1"/>
    <col min="16" max="16" width="9.140625" style="10" customWidth="1"/>
    <col min="17" max="17" width="13.28515625" style="10" customWidth="1"/>
    <col min="18" max="16384" width="9.140625" style="10"/>
  </cols>
  <sheetData>
    <row r="1" spans="1:13" x14ac:dyDescent="0.25">
      <c r="A1" s="40" t="s">
        <v>3</v>
      </c>
      <c r="B1" s="41"/>
      <c r="C1" s="41" t="s">
        <v>14</v>
      </c>
      <c r="D1" s="42"/>
      <c r="E1" s="41"/>
      <c r="F1" s="6" t="s">
        <v>8</v>
      </c>
      <c r="G1" s="11"/>
      <c r="H1" s="9" t="s">
        <v>9</v>
      </c>
    </row>
    <row r="2" spans="1:13" x14ac:dyDescent="0.25">
      <c r="A2" s="43" t="s">
        <v>4</v>
      </c>
      <c r="B2" s="115"/>
      <c r="C2" s="115" t="s">
        <v>79</v>
      </c>
      <c r="D2" s="115"/>
      <c r="E2" s="115"/>
      <c r="F2" s="45"/>
      <c r="G2" s="11"/>
      <c r="H2" s="10" t="s">
        <v>89</v>
      </c>
    </row>
    <row r="3" spans="1:13" x14ac:dyDescent="0.25">
      <c r="A3" s="43" t="s">
        <v>5</v>
      </c>
      <c r="B3" s="115"/>
      <c r="C3" s="115" t="s">
        <v>80</v>
      </c>
      <c r="D3" s="115"/>
      <c r="E3" s="115"/>
      <c r="F3" s="45"/>
      <c r="G3" s="11"/>
      <c r="H3" s="95">
        <v>0.8</v>
      </c>
      <c r="I3" s="10" t="s">
        <v>90</v>
      </c>
    </row>
    <row r="4" spans="1:13" x14ac:dyDescent="0.25">
      <c r="A4" s="46"/>
      <c r="B4" s="116"/>
      <c r="C4" s="116"/>
      <c r="D4" s="116"/>
      <c r="E4" s="116"/>
      <c r="F4" s="48"/>
      <c r="G4" s="13"/>
    </row>
    <row r="5" spans="1:13" ht="15" customHeight="1" x14ac:dyDescent="0.25">
      <c r="A5" s="49" t="s">
        <v>6</v>
      </c>
      <c r="B5" s="115"/>
      <c r="C5" s="115" t="s">
        <v>81</v>
      </c>
      <c r="D5" s="115"/>
      <c r="E5" s="115"/>
      <c r="F5" s="45"/>
      <c r="G5" s="13"/>
      <c r="H5" s="100" t="s">
        <v>82</v>
      </c>
      <c r="I5" s="100" t="s">
        <v>12</v>
      </c>
      <c r="K5" s="114" t="s">
        <v>98</v>
      </c>
    </row>
    <row r="6" spans="1:13" x14ac:dyDescent="0.25">
      <c r="A6" s="51"/>
      <c r="B6" s="115"/>
      <c r="C6" s="117" t="s">
        <v>82</v>
      </c>
      <c r="D6" s="117" t="s">
        <v>83</v>
      </c>
      <c r="E6" s="115"/>
      <c r="F6" s="45"/>
      <c r="G6" s="13"/>
      <c r="H6" s="96">
        <v>1</v>
      </c>
      <c r="I6" s="98">
        <f>D7/$H$3</f>
        <v>0.5</v>
      </c>
      <c r="K6" s="114" t="s">
        <v>99</v>
      </c>
    </row>
    <row r="7" spans="1:13" ht="15" customHeight="1" x14ac:dyDescent="0.25">
      <c r="A7" s="51"/>
      <c r="B7" s="115"/>
      <c r="C7" s="60">
        <v>1</v>
      </c>
      <c r="D7" s="118">
        <v>0.4</v>
      </c>
      <c r="E7" s="115"/>
      <c r="F7" s="45"/>
      <c r="G7" s="13"/>
      <c r="H7" s="96">
        <v>2</v>
      </c>
      <c r="I7" s="98">
        <f t="shared" ref="I7:I10" si="0">D8/$H$3</f>
        <v>0.5</v>
      </c>
      <c r="K7" s="114" t="s">
        <v>97</v>
      </c>
    </row>
    <row r="8" spans="1:13" ht="15" customHeight="1" x14ac:dyDescent="0.25">
      <c r="A8" s="49"/>
      <c r="B8" s="116"/>
      <c r="C8" s="60">
        <v>2</v>
      </c>
      <c r="D8" s="118">
        <v>0.4</v>
      </c>
      <c r="E8" s="115"/>
      <c r="F8" s="45"/>
      <c r="G8" s="13"/>
      <c r="H8" s="96">
        <v>3</v>
      </c>
      <c r="I8" s="98">
        <f t="shared" si="0"/>
        <v>1</v>
      </c>
      <c r="K8" s="114" t="s">
        <v>100</v>
      </c>
    </row>
    <row r="9" spans="1:13" x14ac:dyDescent="0.25">
      <c r="A9" s="49"/>
      <c r="B9" s="116"/>
      <c r="C9" s="60">
        <v>3</v>
      </c>
      <c r="D9" s="118">
        <v>0.8</v>
      </c>
      <c r="E9" s="115"/>
      <c r="F9" s="45"/>
      <c r="G9" s="13"/>
      <c r="H9" s="96">
        <v>4</v>
      </c>
      <c r="I9" s="98">
        <f t="shared" si="0"/>
        <v>1.25</v>
      </c>
    </row>
    <row r="10" spans="1:13" x14ac:dyDescent="0.25">
      <c r="A10" s="46"/>
      <c r="B10" s="116"/>
      <c r="C10" s="60">
        <v>4</v>
      </c>
      <c r="D10" s="118">
        <v>1</v>
      </c>
      <c r="E10" s="115"/>
      <c r="F10" s="45"/>
      <c r="G10" s="13"/>
      <c r="H10" s="97">
        <v>5</v>
      </c>
      <c r="I10" s="99">
        <f t="shared" si="0"/>
        <v>1.7499999999999998</v>
      </c>
    </row>
    <row r="11" spans="1:13" x14ac:dyDescent="0.25">
      <c r="A11" s="46"/>
      <c r="B11" s="116"/>
      <c r="C11" s="62">
        <v>5</v>
      </c>
      <c r="D11" s="119">
        <v>1.4</v>
      </c>
      <c r="E11" s="115"/>
      <c r="F11" s="45"/>
      <c r="G11" s="13"/>
    </row>
    <row r="12" spans="1:13" x14ac:dyDescent="0.25">
      <c r="A12" s="46"/>
      <c r="B12" s="116"/>
      <c r="C12" s="115"/>
      <c r="D12" s="115"/>
      <c r="E12" s="115"/>
      <c r="F12" s="45"/>
      <c r="G12" s="13"/>
      <c r="H12" s="10" t="s">
        <v>92</v>
      </c>
    </row>
    <row r="13" spans="1:13" x14ac:dyDescent="0.25">
      <c r="A13" s="46"/>
      <c r="B13" s="116"/>
      <c r="C13" s="115" t="s">
        <v>84</v>
      </c>
      <c r="D13" s="115"/>
      <c r="E13" s="115"/>
      <c r="F13" s="45"/>
      <c r="G13" s="13"/>
      <c r="H13" s="10" t="s">
        <v>93</v>
      </c>
    </row>
    <row r="14" spans="1:13" x14ac:dyDescent="0.25">
      <c r="A14" s="46"/>
      <c r="B14" s="116"/>
      <c r="C14" s="115"/>
      <c r="D14" s="115"/>
      <c r="E14" s="115"/>
      <c r="F14" s="45"/>
      <c r="G14" s="13"/>
      <c r="I14" s="108" t="s">
        <v>91</v>
      </c>
      <c r="J14" s="108"/>
      <c r="K14" s="108"/>
      <c r="L14" s="108"/>
      <c r="M14" s="108"/>
    </row>
    <row r="15" spans="1:13" x14ac:dyDescent="0.25">
      <c r="A15" s="43" t="s">
        <v>7</v>
      </c>
      <c r="B15" s="115"/>
      <c r="C15" s="115" t="s">
        <v>85</v>
      </c>
      <c r="D15" s="115"/>
      <c r="E15" s="115"/>
      <c r="F15" s="45"/>
      <c r="G15" s="13"/>
      <c r="H15" s="11" t="s">
        <v>82</v>
      </c>
      <c r="I15" s="30">
        <v>0</v>
      </c>
      <c r="J15" s="30">
        <f>I15+0.5</f>
        <v>0.5</v>
      </c>
      <c r="K15" s="30">
        <f t="shared" ref="K15:M15" si="1">J15+0.5</f>
        <v>1</v>
      </c>
      <c r="L15" s="30">
        <f t="shared" si="1"/>
        <v>1.5</v>
      </c>
      <c r="M15" s="30">
        <f t="shared" si="1"/>
        <v>2</v>
      </c>
    </row>
    <row r="16" spans="1:13" ht="15.75" thickBot="1" x14ac:dyDescent="0.3">
      <c r="A16" s="64"/>
      <c r="B16" s="65"/>
      <c r="C16" s="65" t="s">
        <v>86</v>
      </c>
      <c r="D16" s="65"/>
      <c r="E16" s="65"/>
      <c r="F16" s="66"/>
      <c r="G16" s="13"/>
      <c r="H16" s="11">
        <v>1</v>
      </c>
      <c r="I16" s="101">
        <f t="shared" ref="I16:M20" si="2">MAX(0,INDEX($I$6:$I$10,MATCH($H16,$H$6:$H$10,0))-I$15)</f>
        <v>0.5</v>
      </c>
      <c r="J16" s="102">
        <f t="shared" si="2"/>
        <v>0</v>
      </c>
      <c r="K16" s="102">
        <f t="shared" si="2"/>
        <v>0</v>
      </c>
      <c r="L16" s="102">
        <f t="shared" si="2"/>
        <v>0</v>
      </c>
      <c r="M16" s="103">
        <f t="shared" si="2"/>
        <v>0</v>
      </c>
    </row>
    <row r="17" spans="7:13" x14ac:dyDescent="0.25">
      <c r="G17" s="13"/>
      <c r="H17" s="11">
        <v>2</v>
      </c>
      <c r="I17" s="104">
        <f t="shared" si="2"/>
        <v>0.5</v>
      </c>
      <c r="J17" s="105">
        <f t="shared" si="2"/>
        <v>0</v>
      </c>
      <c r="K17" s="105">
        <f t="shared" si="2"/>
        <v>0</v>
      </c>
      <c r="L17" s="105">
        <f t="shared" si="2"/>
        <v>0</v>
      </c>
      <c r="M17" s="24">
        <f t="shared" si="2"/>
        <v>0</v>
      </c>
    </row>
    <row r="18" spans="7:13" x14ac:dyDescent="0.25">
      <c r="G18" s="13"/>
      <c r="H18" s="11">
        <v>3</v>
      </c>
      <c r="I18" s="104">
        <f t="shared" si="2"/>
        <v>1</v>
      </c>
      <c r="J18" s="105">
        <f t="shared" si="2"/>
        <v>0.5</v>
      </c>
      <c r="K18" s="105">
        <f t="shared" si="2"/>
        <v>0</v>
      </c>
      <c r="L18" s="105">
        <f t="shared" si="2"/>
        <v>0</v>
      </c>
      <c r="M18" s="24">
        <f t="shared" si="2"/>
        <v>0</v>
      </c>
    </row>
    <row r="19" spans="7:13" ht="15" customHeight="1" x14ac:dyDescent="0.25">
      <c r="G19" s="13"/>
      <c r="H19" s="11">
        <v>4</v>
      </c>
      <c r="I19" s="104">
        <f t="shared" si="2"/>
        <v>1.25</v>
      </c>
      <c r="J19" s="105">
        <f t="shared" si="2"/>
        <v>0.75</v>
      </c>
      <c r="K19" s="105">
        <f t="shared" si="2"/>
        <v>0.25</v>
      </c>
      <c r="L19" s="105">
        <f t="shared" si="2"/>
        <v>0</v>
      </c>
      <c r="M19" s="24">
        <f t="shared" si="2"/>
        <v>0</v>
      </c>
    </row>
    <row r="20" spans="7:13" x14ac:dyDescent="0.25">
      <c r="G20" s="13"/>
      <c r="H20" s="11">
        <v>5</v>
      </c>
      <c r="I20" s="106">
        <f t="shared" si="2"/>
        <v>1.7499999999999998</v>
      </c>
      <c r="J20" s="107">
        <f t="shared" si="2"/>
        <v>1.2499999999999998</v>
      </c>
      <c r="K20" s="107">
        <f t="shared" si="2"/>
        <v>0.74999999999999978</v>
      </c>
      <c r="L20" s="107">
        <f t="shared" si="2"/>
        <v>0.24999999999999978</v>
      </c>
      <c r="M20" s="29">
        <f t="shared" si="2"/>
        <v>0</v>
      </c>
    </row>
    <row r="21" spans="7:13" x14ac:dyDescent="0.25">
      <c r="G21" s="13"/>
    </row>
    <row r="22" spans="7:13" x14ac:dyDescent="0.25">
      <c r="G22" s="13"/>
      <c r="H22" s="10" t="s">
        <v>94</v>
      </c>
    </row>
    <row r="23" spans="7:13" ht="15" customHeight="1" x14ac:dyDescent="0.25">
      <c r="G23" s="13"/>
      <c r="H23" s="10" t="s">
        <v>96</v>
      </c>
    </row>
    <row r="24" spans="7:13" ht="15" customHeight="1" x14ac:dyDescent="0.25">
      <c r="G24" s="13"/>
    </row>
    <row r="25" spans="7:13" ht="15" customHeight="1" x14ac:dyDescent="0.25">
      <c r="G25" s="13"/>
      <c r="H25" s="9" t="s">
        <v>95</v>
      </c>
    </row>
    <row r="26" spans="7:13" ht="15" customHeight="1" x14ac:dyDescent="0.25">
      <c r="G26" s="13"/>
      <c r="I26" s="100" t="s">
        <v>12</v>
      </c>
      <c r="J26" s="111" t="s">
        <v>48</v>
      </c>
    </row>
    <row r="27" spans="7:13" ht="15" customHeight="1" x14ac:dyDescent="0.25">
      <c r="G27" s="13"/>
      <c r="I27" s="109">
        <v>0</v>
      </c>
      <c r="J27" s="112">
        <f>SUM(I16:I20)/COUNT($H$6:$H$10)</f>
        <v>1</v>
      </c>
    </row>
    <row r="28" spans="7:13" ht="15" customHeight="1" x14ac:dyDescent="0.25">
      <c r="G28" s="13"/>
      <c r="I28" s="109">
        <f>I27+0.5</f>
        <v>0.5</v>
      </c>
      <c r="J28" s="112">
        <f>SUM(J16:J20)/COUNT($H$6:$H$10)</f>
        <v>0.5</v>
      </c>
    </row>
    <row r="29" spans="7:13" x14ac:dyDescent="0.25">
      <c r="G29" s="13"/>
      <c r="I29" s="109">
        <f t="shared" ref="I29:I31" si="3">I28+0.5</f>
        <v>1</v>
      </c>
      <c r="J29" s="112">
        <f>SUM(K16:K20)/COUNT($H$6:$H$10)</f>
        <v>0.19999999999999996</v>
      </c>
    </row>
    <row r="30" spans="7:13" x14ac:dyDescent="0.25">
      <c r="G30" s="13"/>
      <c r="I30" s="109">
        <f t="shared" si="3"/>
        <v>1.5</v>
      </c>
      <c r="J30" s="112">
        <f>SUM(L16:L20)/COUNT($H$6:$H$10)</f>
        <v>4.9999999999999954E-2</v>
      </c>
    </row>
    <row r="31" spans="7:13" x14ac:dyDescent="0.25">
      <c r="G31" s="13"/>
      <c r="I31" s="110">
        <f t="shared" si="3"/>
        <v>2</v>
      </c>
      <c r="J31" s="113">
        <f>SUM(M16:M20)/COUNT($H$6:$H$10)</f>
        <v>0</v>
      </c>
    </row>
    <row r="32" spans="7:13" x14ac:dyDescent="0.25">
      <c r="G32" s="13"/>
    </row>
    <row r="33" spans="1:7" x14ac:dyDescent="0.25">
      <c r="G33" s="13"/>
    </row>
    <row r="34" spans="1:7" x14ac:dyDescent="0.25">
      <c r="G34" s="13"/>
    </row>
    <row r="35" spans="1:7" x14ac:dyDescent="0.25">
      <c r="G35" s="13"/>
    </row>
    <row r="36" spans="1:7" x14ac:dyDescent="0.25">
      <c r="G36" s="13"/>
    </row>
    <row r="37" spans="1:7" x14ac:dyDescent="0.25">
      <c r="G37" s="13"/>
    </row>
    <row r="38" spans="1:7" x14ac:dyDescent="0.25">
      <c r="G38" s="13"/>
    </row>
    <row r="39" spans="1:7" x14ac:dyDescent="0.25">
      <c r="A39" s="14"/>
      <c r="B39" s="14"/>
      <c r="G39" s="13"/>
    </row>
    <row r="40" spans="1:7" x14ac:dyDescent="0.25">
      <c r="G40" s="13"/>
    </row>
    <row r="41" spans="1:7" x14ac:dyDescent="0.25">
      <c r="G41" s="13"/>
    </row>
    <row r="42" spans="1:7" x14ac:dyDescent="0.25">
      <c r="G42" s="13"/>
    </row>
    <row r="43" spans="1:7" x14ac:dyDescent="0.25">
      <c r="G43" s="13"/>
    </row>
    <row r="44" spans="1:7" x14ac:dyDescent="0.25">
      <c r="G44" s="13"/>
    </row>
    <row r="45" spans="1:7" x14ac:dyDescent="0.25">
      <c r="G45" s="13"/>
    </row>
    <row r="46" spans="1:7" x14ac:dyDescent="0.25">
      <c r="G46" s="13"/>
    </row>
    <row r="47" spans="1:7" x14ac:dyDescent="0.25">
      <c r="G47" s="13"/>
    </row>
    <row r="48" spans="1:7" x14ac:dyDescent="0.25">
      <c r="G48" s="13"/>
    </row>
    <row r="49" spans="1:7" x14ac:dyDescent="0.25">
      <c r="G49" s="13"/>
    </row>
    <row r="50" spans="1:7" x14ac:dyDescent="0.25">
      <c r="G50" s="13"/>
    </row>
    <row r="51" spans="1:7" x14ac:dyDescent="0.25">
      <c r="G51" s="13"/>
    </row>
    <row r="52" spans="1:7" x14ac:dyDescent="0.25">
      <c r="G52" s="13"/>
    </row>
    <row r="53" spans="1:7" x14ac:dyDescent="0.25">
      <c r="G53" s="13"/>
    </row>
    <row r="54" spans="1:7" x14ac:dyDescent="0.25">
      <c r="G54" s="13"/>
    </row>
    <row r="55" spans="1:7" x14ac:dyDescent="0.25">
      <c r="G55" s="13"/>
    </row>
    <row r="56" spans="1:7" x14ac:dyDescent="0.25">
      <c r="G56" s="13"/>
    </row>
    <row r="57" spans="1:7" x14ac:dyDescent="0.25">
      <c r="G57" s="13"/>
    </row>
    <row r="58" spans="1:7" x14ac:dyDescent="0.25">
      <c r="G58" s="13"/>
    </row>
    <row r="59" spans="1:7" x14ac:dyDescent="0.25">
      <c r="G59" s="13"/>
    </row>
    <row r="60" spans="1:7" x14ac:dyDescent="0.25">
      <c r="G60" s="13"/>
    </row>
    <row r="61" spans="1:7" x14ac:dyDescent="0.25">
      <c r="A61" s="32"/>
      <c r="B61" s="32"/>
      <c r="C61" s="32"/>
      <c r="D61" s="32"/>
      <c r="E61" s="32"/>
      <c r="F61" s="32"/>
      <c r="G61" s="32"/>
    </row>
    <row r="62" spans="1:7" x14ac:dyDescent="0.25">
      <c r="C62" s="14"/>
      <c r="D62" s="14"/>
      <c r="E62" s="14"/>
      <c r="F62" s="14"/>
      <c r="G62" s="13"/>
    </row>
    <row r="63" spans="1:7" x14ac:dyDescent="0.25">
      <c r="C63" s="14"/>
      <c r="D63" s="14"/>
      <c r="E63" s="14"/>
      <c r="F63" s="14"/>
      <c r="G63" s="13"/>
    </row>
    <row r="64" spans="1:7" x14ac:dyDescent="0.25">
      <c r="C64" s="14"/>
      <c r="D64" s="14"/>
      <c r="E64" s="14"/>
      <c r="F64" s="14"/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1:7" x14ac:dyDescent="0.25">
      <c r="G113" s="13"/>
    </row>
    <row r="114" spans="1:7" x14ac:dyDescent="0.25">
      <c r="G114" s="13"/>
    </row>
    <row r="115" spans="1:7" x14ac:dyDescent="0.25">
      <c r="G115" s="13"/>
    </row>
    <row r="116" spans="1:7" x14ac:dyDescent="0.25">
      <c r="G116" s="13"/>
    </row>
    <row r="117" spans="1:7" x14ac:dyDescent="0.25">
      <c r="G117" s="13"/>
    </row>
    <row r="118" spans="1:7" x14ac:dyDescent="0.25">
      <c r="G118" s="13"/>
    </row>
    <row r="119" spans="1:7" x14ac:dyDescent="0.25">
      <c r="G119" s="13"/>
    </row>
    <row r="120" spans="1:7" x14ac:dyDescent="0.25">
      <c r="G120" s="13"/>
    </row>
    <row r="121" spans="1:7" x14ac:dyDescent="0.25">
      <c r="A121" s="32"/>
      <c r="B121" s="32"/>
      <c r="C121" s="32"/>
      <c r="D121" s="32"/>
      <c r="E121" s="32"/>
      <c r="F121" s="32"/>
      <c r="G121" s="32"/>
    </row>
    <row r="122" spans="1:7" x14ac:dyDescent="0.25">
      <c r="C122" s="14"/>
      <c r="D122" s="14"/>
      <c r="E122" s="14"/>
      <c r="F122" s="14"/>
      <c r="G122" s="13"/>
    </row>
    <row r="123" spans="1:7" x14ac:dyDescent="0.25">
      <c r="C123" s="14"/>
      <c r="D123" s="14"/>
      <c r="E123" s="14"/>
      <c r="F123" s="14"/>
      <c r="G123" s="13"/>
    </row>
    <row r="124" spans="1:7" x14ac:dyDescent="0.25">
      <c r="C124" s="14"/>
      <c r="D124" s="14"/>
      <c r="E124" s="14"/>
      <c r="F124" s="14"/>
      <c r="G124" s="13"/>
    </row>
    <row r="125" spans="1:7" x14ac:dyDescent="0.25">
      <c r="G125" s="13"/>
    </row>
    <row r="126" spans="1:7" x14ac:dyDescent="0.25">
      <c r="G126" s="13"/>
    </row>
    <row r="127" spans="1:7" x14ac:dyDescent="0.25">
      <c r="G127" s="13"/>
    </row>
    <row r="128" spans="1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1:7" x14ac:dyDescent="0.25">
      <c r="G177" s="13"/>
    </row>
    <row r="178" spans="1:7" x14ac:dyDescent="0.25">
      <c r="G178" s="13"/>
    </row>
    <row r="179" spans="1:7" x14ac:dyDescent="0.25">
      <c r="G179" s="13"/>
    </row>
    <row r="180" spans="1:7" x14ac:dyDescent="0.25">
      <c r="G180" s="13"/>
    </row>
    <row r="181" spans="1:7" x14ac:dyDescent="0.25">
      <c r="A181" s="32" t="s">
        <v>47</v>
      </c>
      <c r="B181" s="32" t="s">
        <v>47</v>
      </c>
      <c r="C181" s="32" t="s">
        <v>47</v>
      </c>
      <c r="D181" s="32" t="s">
        <v>47</v>
      </c>
      <c r="E181" s="32" t="s">
        <v>47</v>
      </c>
      <c r="F181" s="32" t="s">
        <v>47</v>
      </c>
      <c r="G181" s="32"/>
    </row>
    <row r="182" spans="1:7" x14ac:dyDescent="0.25">
      <c r="G182" s="13"/>
    </row>
    <row r="183" spans="1:7" x14ac:dyDescent="0.25">
      <c r="G183" s="13"/>
    </row>
    <row r="184" spans="1:7" x14ac:dyDescent="0.25">
      <c r="G184" s="13"/>
    </row>
    <row r="185" spans="1:7" x14ac:dyDescent="0.25">
      <c r="G185" s="13"/>
    </row>
    <row r="186" spans="1:7" x14ac:dyDescent="0.25">
      <c r="G186" s="13"/>
    </row>
    <row r="187" spans="1:7" x14ac:dyDescent="0.25">
      <c r="G187" s="13"/>
    </row>
    <row r="188" spans="1:7" x14ac:dyDescent="0.25">
      <c r="G188" s="13"/>
    </row>
    <row r="189" spans="1:7" x14ac:dyDescent="0.25">
      <c r="G189" s="13"/>
    </row>
  </sheetData>
  <sheetProtection formatCells="0" formatColumns="0" formatRows="0"/>
  <hyperlinks>
    <hyperlink ref="F1" location="TOC!A1" display="Return to TOC" xr:uid="{F961040C-1B6C-40B5-9B48-04E11B616E82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D059-5A34-4AC8-88DF-043A67AFB64E}">
  <dimension ref="A1:J189"/>
  <sheetViews>
    <sheetView zoomScaleNormal="100" workbookViewId="0">
      <selection activeCell="H27" sqref="H27"/>
    </sheetView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7.5703125" style="10" customWidth="1"/>
    <col min="4" max="4" width="28.28515625" style="10" customWidth="1"/>
    <col min="5" max="5" width="17.7109375" style="10" customWidth="1"/>
    <col min="6" max="6" width="17.28515625" style="10" customWidth="1"/>
    <col min="7" max="7" width="2.7109375" style="10" customWidth="1"/>
    <col min="8" max="8" width="7.28515625" style="10" customWidth="1"/>
    <col min="9" max="9" width="12.42578125" style="10" customWidth="1"/>
    <col min="10" max="10" width="10.7109375" style="10" bestFit="1" customWidth="1"/>
    <col min="11" max="11" width="12.42578125" style="10" bestFit="1" customWidth="1"/>
    <col min="12" max="12" width="13" style="10" bestFit="1" customWidth="1"/>
    <col min="13" max="13" width="13" style="10" customWidth="1"/>
    <col min="14" max="14" width="13" style="10" bestFit="1" customWidth="1"/>
    <col min="15" max="15" width="12.42578125" style="10" bestFit="1" customWidth="1"/>
    <col min="16" max="16" width="9.140625" style="10" customWidth="1"/>
    <col min="17" max="17" width="13.28515625" style="10" customWidth="1"/>
    <col min="18" max="16384" width="9.140625" style="10"/>
  </cols>
  <sheetData>
    <row r="1" spans="1:10" x14ac:dyDescent="0.25">
      <c r="A1" s="75" t="s">
        <v>3</v>
      </c>
      <c r="B1" s="76"/>
      <c r="C1" s="76" t="s">
        <v>14</v>
      </c>
      <c r="D1" s="77"/>
      <c r="E1" s="76"/>
      <c r="F1" s="6" t="s">
        <v>8</v>
      </c>
      <c r="G1" s="11"/>
      <c r="H1" s="9" t="s">
        <v>9</v>
      </c>
    </row>
    <row r="2" spans="1:10" x14ac:dyDescent="0.25">
      <c r="A2" s="78" t="s">
        <v>4</v>
      </c>
      <c r="B2" s="79"/>
      <c r="C2" s="79" t="s">
        <v>101</v>
      </c>
      <c r="D2" s="79"/>
      <c r="E2" s="79"/>
      <c r="F2" s="80"/>
      <c r="G2" s="11"/>
      <c r="H2" s="10" t="s">
        <v>112</v>
      </c>
    </row>
    <row r="3" spans="1:10" x14ac:dyDescent="0.25">
      <c r="A3" s="78" t="s">
        <v>5</v>
      </c>
      <c r="B3" s="79"/>
      <c r="C3" s="79" t="s">
        <v>102</v>
      </c>
      <c r="D3" s="79"/>
      <c r="E3" s="79"/>
      <c r="F3" s="80"/>
      <c r="G3" s="11"/>
      <c r="H3" s="10" t="s">
        <v>120</v>
      </c>
    </row>
    <row r="4" spans="1:10" x14ac:dyDescent="0.25">
      <c r="A4" s="81"/>
      <c r="B4" s="82"/>
      <c r="C4" s="82"/>
      <c r="D4" s="82"/>
      <c r="E4" s="82"/>
      <c r="F4" s="83"/>
      <c r="G4" s="13"/>
      <c r="H4" s="10">
        <f>SUM(D9:D14,D16:D18)/10</f>
        <v>0.57000000000000006</v>
      </c>
      <c r="I4" s="123" t="s">
        <v>113</v>
      </c>
    </row>
    <row r="5" spans="1:10" ht="15" customHeight="1" x14ac:dyDescent="0.25">
      <c r="A5" s="84" t="s">
        <v>6</v>
      </c>
      <c r="B5" s="79"/>
      <c r="C5" s="79" t="s">
        <v>103</v>
      </c>
      <c r="D5" s="79"/>
      <c r="E5" s="79"/>
      <c r="F5" s="80"/>
      <c r="G5" s="13"/>
    </row>
    <row r="6" spans="1:10" x14ac:dyDescent="0.25">
      <c r="A6" s="85"/>
      <c r="B6" s="79"/>
      <c r="C6" s="79" t="s">
        <v>104</v>
      </c>
      <c r="D6" s="79"/>
      <c r="E6" s="79"/>
      <c r="F6" s="80"/>
      <c r="G6" s="13"/>
      <c r="H6" s="10" t="s">
        <v>114</v>
      </c>
    </row>
    <row r="7" spans="1:10" ht="15" customHeight="1" x14ac:dyDescent="0.25">
      <c r="A7" s="85"/>
      <c r="B7" s="79"/>
      <c r="C7" s="79"/>
      <c r="D7" s="79"/>
      <c r="E7" s="79"/>
      <c r="F7" s="80"/>
      <c r="G7" s="13"/>
      <c r="H7" s="124">
        <f>SUM(D9:D14,D16:D18,75%)/10</f>
        <v>0.64500000000000002</v>
      </c>
      <c r="I7" s="11" t="s">
        <v>115</v>
      </c>
      <c r="J7" s="72">
        <f>SUM(D9:D14,D16:D18,90%)/10</f>
        <v>0.66</v>
      </c>
    </row>
    <row r="8" spans="1:10" ht="15" customHeight="1" x14ac:dyDescent="0.25">
      <c r="A8" s="84"/>
      <c r="B8" s="82"/>
      <c r="C8" s="120" t="s">
        <v>82</v>
      </c>
      <c r="D8" s="86" t="s">
        <v>105</v>
      </c>
      <c r="E8" s="79"/>
      <c r="F8" s="80"/>
      <c r="G8" s="13"/>
    </row>
    <row r="9" spans="1:10" x14ac:dyDescent="0.25">
      <c r="A9" s="84"/>
      <c r="B9" s="82"/>
      <c r="C9" s="121">
        <v>1</v>
      </c>
      <c r="D9" s="122">
        <v>0.1</v>
      </c>
      <c r="E9" s="79"/>
      <c r="F9" s="80"/>
      <c r="G9" s="13"/>
      <c r="H9" s="10" t="s">
        <v>116</v>
      </c>
    </row>
    <row r="10" spans="1:10" x14ac:dyDescent="0.25">
      <c r="A10" s="81"/>
      <c r="B10" s="82"/>
      <c r="C10" s="87">
        <v>2</v>
      </c>
      <c r="D10" s="88">
        <v>0.3</v>
      </c>
      <c r="E10" s="79"/>
      <c r="F10" s="80"/>
      <c r="G10" s="13"/>
      <c r="H10" s="10" t="s">
        <v>117</v>
      </c>
    </row>
    <row r="11" spans="1:10" x14ac:dyDescent="0.25">
      <c r="A11" s="81"/>
      <c r="B11" s="82"/>
      <c r="C11" s="87">
        <v>3</v>
      </c>
      <c r="D11" s="88">
        <v>0.35</v>
      </c>
      <c r="E11" s="79"/>
      <c r="F11" s="80"/>
      <c r="G11" s="13"/>
      <c r="H11" s="124">
        <f>1.5*H7</f>
        <v>0.96750000000000003</v>
      </c>
      <c r="I11" s="11" t="s">
        <v>115</v>
      </c>
      <c r="J11" s="72">
        <f>1.5*J7</f>
        <v>0.99</v>
      </c>
    </row>
    <row r="12" spans="1:10" x14ac:dyDescent="0.25">
      <c r="A12" s="81"/>
      <c r="B12" s="82"/>
      <c r="C12" s="87">
        <v>4</v>
      </c>
      <c r="D12" s="88">
        <v>0.4</v>
      </c>
      <c r="E12" s="79"/>
      <c r="F12" s="80"/>
      <c r="G12" s="13"/>
    </row>
    <row r="13" spans="1:10" x14ac:dyDescent="0.25">
      <c r="A13" s="81"/>
      <c r="B13" s="82"/>
      <c r="C13" s="87">
        <v>5</v>
      </c>
      <c r="D13" s="88">
        <v>0.6</v>
      </c>
      <c r="E13" s="79"/>
      <c r="F13" s="80"/>
      <c r="G13" s="13"/>
      <c r="H13" s="10" t="s">
        <v>118</v>
      </c>
    </row>
    <row r="14" spans="1:10" x14ac:dyDescent="0.25">
      <c r="A14" s="81"/>
      <c r="B14" s="82"/>
      <c r="C14" s="87">
        <v>6</v>
      </c>
      <c r="D14" s="88">
        <v>0.75</v>
      </c>
      <c r="E14" s="79"/>
      <c r="F14" s="80"/>
      <c r="G14" s="13"/>
    </row>
    <row r="15" spans="1:10" x14ac:dyDescent="0.25">
      <c r="A15" s="85"/>
      <c r="B15" s="79"/>
      <c r="C15" s="87">
        <v>7</v>
      </c>
      <c r="D15" s="87" t="s">
        <v>106</v>
      </c>
      <c r="E15" s="79"/>
      <c r="F15" s="80"/>
      <c r="G15" s="13"/>
      <c r="H15" s="10" t="s">
        <v>121</v>
      </c>
    </row>
    <row r="16" spans="1:10" x14ac:dyDescent="0.25">
      <c r="A16" s="85"/>
      <c r="B16" s="79"/>
      <c r="C16" s="87">
        <v>8</v>
      </c>
      <c r="D16" s="88">
        <v>0.9</v>
      </c>
      <c r="E16" s="79"/>
      <c r="F16" s="80"/>
      <c r="G16" s="13"/>
    </row>
    <row r="17" spans="1:10" x14ac:dyDescent="0.25">
      <c r="A17" s="85"/>
      <c r="B17" s="79"/>
      <c r="C17" s="87">
        <v>9</v>
      </c>
      <c r="D17" s="88">
        <v>1.1000000000000001</v>
      </c>
      <c r="E17" s="79"/>
      <c r="F17" s="80"/>
      <c r="G17" s="13"/>
      <c r="H17" s="10" t="s">
        <v>122</v>
      </c>
    </row>
    <row r="18" spans="1:10" x14ac:dyDescent="0.25">
      <c r="A18" s="85"/>
      <c r="B18" s="79"/>
      <c r="C18" s="89">
        <v>10</v>
      </c>
      <c r="D18" s="90">
        <v>1.2</v>
      </c>
      <c r="E18" s="79"/>
      <c r="F18" s="80"/>
      <c r="G18" s="13"/>
      <c r="H18" s="10" t="s">
        <v>123</v>
      </c>
    </row>
    <row r="19" spans="1:10" ht="15" customHeight="1" x14ac:dyDescent="0.25">
      <c r="A19" s="85"/>
      <c r="B19" s="79"/>
      <c r="C19" s="79"/>
      <c r="D19" s="79"/>
      <c r="E19" s="79"/>
      <c r="F19" s="80"/>
      <c r="G19" s="13"/>
    </row>
    <row r="20" spans="1:10" x14ac:dyDescent="0.25">
      <c r="A20" s="85"/>
      <c r="B20" s="79"/>
      <c r="C20" s="79" t="s">
        <v>107</v>
      </c>
      <c r="D20" s="79"/>
      <c r="E20" s="79"/>
      <c r="F20" s="80"/>
      <c r="G20" s="13"/>
      <c r="H20" s="10" t="s">
        <v>119</v>
      </c>
      <c r="J20" s="125">
        <f>(59%-57%/2)/0.35</f>
        <v>0.87142857142857144</v>
      </c>
    </row>
    <row r="21" spans="1:10" x14ac:dyDescent="0.25">
      <c r="A21" s="85"/>
      <c r="B21" s="79"/>
      <c r="C21" s="79"/>
      <c r="D21" s="79"/>
      <c r="E21" s="79"/>
      <c r="F21" s="80"/>
      <c r="G21" s="13"/>
    </row>
    <row r="22" spans="1:10" x14ac:dyDescent="0.25">
      <c r="A22" s="85"/>
      <c r="B22" s="79"/>
      <c r="C22" s="79" t="s">
        <v>108</v>
      </c>
      <c r="D22" s="79"/>
      <c r="E22" s="79"/>
      <c r="F22" s="80"/>
      <c r="G22" s="13"/>
    </row>
    <row r="23" spans="1:10" ht="15" customHeight="1" x14ac:dyDescent="0.25">
      <c r="A23" s="85"/>
      <c r="B23" s="79"/>
      <c r="C23" s="79" t="s">
        <v>109</v>
      </c>
      <c r="D23" s="79"/>
      <c r="E23" s="79"/>
      <c r="F23" s="80"/>
      <c r="G23" s="13"/>
    </row>
    <row r="24" spans="1:10" ht="15" customHeight="1" x14ac:dyDescent="0.25">
      <c r="A24" s="85"/>
      <c r="B24" s="79"/>
      <c r="C24" s="79" t="s">
        <v>110</v>
      </c>
      <c r="D24" s="79"/>
      <c r="E24" s="79"/>
      <c r="F24" s="80"/>
      <c r="G24" s="13"/>
    </row>
    <row r="25" spans="1:10" ht="15" customHeight="1" x14ac:dyDescent="0.25">
      <c r="A25" s="85"/>
      <c r="B25" s="79"/>
      <c r="C25" s="79"/>
      <c r="D25" s="79"/>
      <c r="E25" s="79"/>
      <c r="F25" s="80"/>
      <c r="G25" s="13"/>
    </row>
    <row r="26" spans="1:10" ht="15" customHeight="1" x14ac:dyDescent="0.25">
      <c r="A26" s="78" t="s">
        <v>7</v>
      </c>
      <c r="B26" s="79"/>
      <c r="C26" s="79" t="s">
        <v>111</v>
      </c>
      <c r="D26" s="79"/>
      <c r="E26" s="79"/>
      <c r="F26" s="80"/>
      <c r="G26" s="13"/>
    </row>
    <row r="27" spans="1:10" ht="15" customHeight="1" thickBot="1" x14ac:dyDescent="0.3">
      <c r="A27" s="91"/>
      <c r="B27" s="92"/>
      <c r="C27" s="92"/>
      <c r="D27" s="92"/>
      <c r="E27" s="92"/>
      <c r="F27" s="93"/>
      <c r="G27" s="13"/>
    </row>
    <row r="28" spans="1:10" ht="15" customHeight="1" x14ac:dyDescent="0.25">
      <c r="G28" s="13"/>
    </row>
    <row r="29" spans="1:10" x14ac:dyDescent="0.25">
      <c r="G29" s="13"/>
    </row>
    <row r="30" spans="1:10" x14ac:dyDescent="0.25">
      <c r="G30" s="13"/>
    </row>
    <row r="31" spans="1:10" x14ac:dyDescent="0.25">
      <c r="G31" s="13"/>
    </row>
    <row r="32" spans="1:10" x14ac:dyDescent="0.25">
      <c r="G32" s="13"/>
    </row>
    <row r="33" spans="1:7" x14ac:dyDescent="0.25">
      <c r="G33" s="13"/>
    </row>
    <row r="34" spans="1:7" x14ac:dyDescent="0.25">
      <c r="G34" s="13"/>
    </row>
    <row r="35" spans="1:7" x14ac:dyDescent="0.25">
      <c r="G35" s="13"/>
    </row>
    <row r="36" spans="1:7" x14ac:dyDescent="0.25">
      <c r="G36" s="13"/>
    </row>
    <row r="37" spans="1:7" x14ac:dyDescent="0.25">
      <c r="G37" s="13"/>
    </row>
    <row r="38" spans="1:7" x14ac:dyDescent="0.25">
      <c r="G38" s="13"/>
    </row>
    <row r="39" spans="1:7" x14ac:dyDescent="0.25">
      <c r="A39" s="14"/>
      <c r="B39" s="14"/>
      <c r="G39" s="13"/>
    </row>
    <row r="40" spans="1:7" x14ac:dyDescent="0.25">
      <c r="G40" s="13"/>
    </row>
    <row r="41" spans="1:7" x14ac:dyDescent="0.25">
      <c r="G41" s="13"/>
    </row>
    <row r="42" spans="1:7" x14ac:dyDescent="0.25">
      <c r="G42" s="13"/>
    </row>
    <row r="43" spans="1:7" x14ac:dyDescent="0.25">
      <c r="G43" s="13"/>
    </row>
    <row r="44" spans="1:7" x14ac:dyDescent="0.25">
      <c r="G44" s="13"/>
    </row>
    <row r="45" spans="1:7" x14ac:dyDescent="0.25">
      <c r="G45" s="13"/>
    </row>
    <row r="46" spans="1:7" x14ac:dyDescent="0.25">
      <c r="G46" s="13"/>
    </row>
    <row r="47" spans="1:7" x14ac:dyDescent="0.25">
      <c r="G47" s="13"/>
    </row>
    <row r="48" spans="1:7" x14ac:dyDescent="0.25">
      <c r="G48" s="13"/>
    </row>
    <row r="49" spans="1:7" x14ac:dyDescent="0.25">
      <c r="G49" s="13"/>
    </row>
    <row r="50" spans="1:7" x14ac:dyDescent="0.25">
      <c r="G50" s="13"/>
    </row>
    <row r="51" spans="1:7" x14ac:dyDescent="0.25">
      <c r="G51" s="13"/>
    </row>
    <row r="52" spans="1:7" x14ac:dyDescent="0.25">
      <c r="G52" s="13"/>
    </row>
    <row r="53" spans="1:7" x14ac:dyDescent="0.25">
      <c r="G53" s="13"/>
    </row>
    <row r="54" spans="1:7" x14ac:dyDescent="0.25">
      <c r="G54" s="13"/>
    </row>
    <row r="55" spans="1:7" x14ac:dyDescent="0.25">
      <c r="G55" s="13"/>
    </row>
    <row r="56" spans="1:7" x14ac:dyDescent="0.25">
      <c r="G56" s="13"/>
    </row>
    <row r="57" spans="1:7" x14ac:dyDescent="0.25">
      <c r="G57" s="13"/>
    </row>
    <row r="58" spans="1:7" x14ac:dyDescent="0.25">
      <c r="G58" s="13"/>
    </row>
    <row r="59" spans="1:7" x14ac:dyDescent="0.25">
      <c r="G59" s="13"/>
    </row>
    <row r="60" spans="1:7" x14ac:dyDescent="0.25">
      <c r="G60" s="13"/>
    </row>
    <row r="61" spans="1:7" x14ac:dyDescent="0.25">
      <c r="A61" s="32"/>
      <c r="B61" s="32"/>
      <c r="C61" s="32"/>
      <c r="D61" s="32"/>
      <c r="E61" s="32"/>
      <c r="F61" s="32"/>
      <c r="G61" s="32"/>
    </row>
    <row r="62" spans="1:7" x14ac:dyDescent="0.25">
      <c r="C62" s="14"/>
      <c r="D62" s="14"/>
      <c r="E62" s="14"/>
      <c r="F62" s="14"/>
      <c r="G62" s="13"/>
    </row>
    <row r="63" spans="1:7" x14ac:dyDescent="0.25">
      <c r="C63" s="14"/>
      <c r="D63" s="14"/>
      <c r="E63" s="14"/>
      <c r="F63" s="14"/>
      <c r="G63" s="13"/>
    </row>
    <row r="64" spans="1:7" x14ac:dyDescent="0.25">
      <c r="C64" s="14"/>
      <c r="D64" s="14"/>
      <c r="E64" s="14"/>
      <c r="F64" s="14"/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1:7" x14ac:dyDescent="0.25">
      <c r="G113" s="13"/>
    </row>
    <row r="114" spans="1:7" x14ac:dyDescent="0.25">
      <c r="G114" s="13"/>
    </row>
    <row r="115" spans="1:7" x14ac:dyDescent="0.25">
      <c r="G115" s="13"/>
    </row>
    <row r="116" spans="1:7" x14ac:dyDescent="0.25">
      <c r="G116" s="13"/>
    </row>
    <row r="117" spans="1:7" x14ac:dyDescent="0.25">
      <c r="G117" s="13"/>
    </row>
    <row r="118" spans="1:7" x14ac:dyDescent="0.25">
      <c r="G118" s="13"/>
    </row>
    <row r="119" spans="1:7" x14ac:dyDescent="0.25">
      <c r="G119" s="13"/>
    </row>
    <row r="120" spans="1:7" x14ac:dyDescent="0.25">
      <c r="G120" s="13"/>
    </row>
    <row r="121" spans="1:7" x14ac:dyDescent="0.25">
      <c r="A121" s="32"/>
      <c r="B121" s="32"/>
      <c r="C121" s="32"/>
      <c r="D121" s="32"/>
      <c r="E121" s="32"/>
      <c r="F121" s="32"/>
      <c r="G121" s="32"/>
    </row>
    <row r="122" spans="1:7" x14ac:dyDescent="0.25">
      <c r="C122" s="14"/>
      <c r="D122" s="14"/>
      <c r="E122" s="14"/>
      <c r="F122" s="14"/>
      <c r="G122" s="13"/>
    </row>
    <row r="123" spans="1:7" x14ac:dyDescent="0.25">
      <c r="C123" s="14"/>
      <c r="D123" s="14"/>
      <c r="E123" s="14"/>
      <c r="F123" s="14"/>
      <c r="G123" s="13"/>
    </row>
    <row r="124" spans="1:7" x14ac:dyDescent="0.25">
      <c r="C124" s="14"/>
      <c r="D124" s="14"/>
      <c r="E124" s="14"/>
      <c r="F124" s="14"/>
      <c r="G124" s="13"/>
    </row>
    <row r="125" spans="1:7" x14ac:dyDescent="0.25">
      <c r="G125" s="13"/>
    </row>
    <row r="126" spans="1:7" x14ac:dyDescent="0.25">
      <c r="G126" s="13"/>
    </row>
    <row r="127" spans="1:7" x14ac:dyDescent="0.25">
      <c r="G127" s="13"/>
    </row>
    <row r="128" spans="1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1:7" x14ac:dyDescent="0.25">
      <c r="G177" s="13"/>
    </row>
    <row r="178" spans="1:7" x14ac:dyDescent="0.25">
      <c r="G178" s="13"/>
    </row>
    <row r="179" spans="1:7" x14ac:dyDescent="0.25">
      <c r="G179" s="13"/>
    </row>
    <row r="180" spans="1:7" x14ac:dyDescent="0.25">
      <c r="G180" s="13"/>
    </row>
    <row r="181" spans="1:7" x14ac:dyDescent="0.25">
      <c r="A181" s="32" t="s">
        <v>47</v>
      </c>
      <c r="B181" s="32" t="s">
        <v>47</v>
      </c>
      <c r="C181" s="32" t="s">
        <v>47</v>
      </c>
      <c r="D181" s="32" t="s">
        <v>47</v>
      </c>
      <c r="E181" s="32" t="s">
        <v>47</v>
      </c>
      <c r="F181" s="32" t="s">
        <v>47</v>
      </c>
      <c r="G181" s="32"/>
    </row>
    <row r="182" spans="1:7" x14ac:dyDescent="0.25">
      <c r="G182" s="13"/>
    </row>
    <row r="183" spans="1:7" x14ac:dyDescent="0.25">
      <c r="G183" s="13"/>
    </row>
    <row r="184" spans="1:7" x14ac:dyDescent="0.25">
      <c r="G184" s="13"/>
    </row>
    <row r="185" spans="1:7" x14ac:dyDescent="0.25">
      <c r="G185" s="13"/>
    </row>
    <row r="186" spans="1:7" x14ac:dyDescent="0.25">
      <c r="G186" s="13"/>
    </row>
    <row r="187" spans="1:7" x14ac:dyDescent="0.25">
      <c r="G187" s="13"/>
    </row>
    <row r="188" spans="1:7" x14ac:dyDescent="0.25">
      <c r="G188" s="13"/>
    </row>
    <row r="189" spans="1:7" x14ac:dyDescent="0.25">
      <c r="G189" s="13"/>
    </row>
  </sheetData>
  <sheetProtection formatCells="0" formatColumns="0" formatRows="0"/>
  <hyperlinks>
    <hyperlink ref="F1" location="TOC!A1" display="Return to TOC" xr:uid="{96DD7574-8A1D-4435-9CF4-076CDDDD4D96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7ECC-45FD-4AD7-86F4-17256AB7B7B5}">
  <dimension ref="A1:N189"/>
  <sheetViews>
    <sheetView tabSelected="1" zoomScaleNormal="100" workbookViewId="0">
      <selection activeCell="H25" sqref="H25"/>
    </sheetView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7.5703125" style="10" customWidth="1"/>
    <col min="4" max="4" width="28.28515625" style="10" customWidth="1"/>
    <col min="5" max="5" width="17.7109375" style="10" customWidth="1"/>
    <col min="6" max="6" width="17.28515625" style="10" customWidth="1"/>
    <col min="7" max="7" width="2.7109375" style="10" customWidth="1"/>
    <col min="8" max="8" width="7.28515625" style="10" customWidth="1"/>
    <col min="9" max="9" width="12.42578125" style="10" customWidth="1"/>
    <col min="10" max="10" width="10.7109375" style="10" bestFit="1" customWidth="1"/>
    <col min="11" max="11" width="12.42578125" style="10" bestFit="1" customWidth="1"/>
    <col min="12" max="12" width="13.140625" style="10" bestFit="1" customWidth="1"/>
    <col min="13" max="13" width="13" style="10" customWidth="1"/>
    <col min="14" max="14" width="13" style="10" bestFit="1" customWidth="1"/>
    <col min="15" max="15" width="12.42578125" style="10" bestFit="1" customWidth="1"/>
    <col min="16" max="16" width="9.140625" style="10" customWidth="1"/>
    <col min="17" max="17" width="13.28515625" style="10" customWidth="1"/>
    <col min="18" max="16384" width="9.140625" style="10"/>
  </cols>
  <sheetData>
    <row r="1" spans="1:14" x14ac:dyDescent="0.25">
      <c r="A1" s="75" t="s">
        <v>3</v>
      </c>
      <c r="B1" s="76"/>
      <c r="C1" s="76" t="s">
        <v>14</v>
      </c>
      <c r="D1" s="77"/>
      <c r="E1" s="76"/>
      <c r="F1" s="6" t="s">
        <v>8</v>
      </c>
      <c r="G1" s="11"/>
      <c r="H1" s="9" t="s">
        <v>9</v>
      </c>
    </row>
    <row r="2" spans="1:14" x14ac:dyDescent="0.25">
      <c r="A2" s="78" t="s">
        <v>4</v>
      </c>
      <c r="B2" s="79"/>
      <c r="C2" s="79" t="s">
        <v>124</v>
      </c>
      <c r="D2" s="79"/>
      <c r="E2" s="79"/>
      <c r="F2" s="80"/>
      <c r="G2" s="11"/>
    </row>
    <row r="3" spans="1:14" x14ac:dyDescent="0.25">
      <c r="A3" s="78" t="s">
        <v>5</v>
      </c>
      <c r="B3" s="79"/>
      <c r="C3" s="79" t="s">
        <v>102</v>
      </c>
      <c r="D3" s="79"/>
      <c r="E3" s="79"/>
      <c r="F3" s="80"/>
      <c r="G3" s="11"/>
      <c r="H3" s="10" t="s">
        <v>129</v>
      </c>
    </row>
    <row r="4" spans="1:14" x14ac:dyDescent="0.25">
      <c r="A4" s="81"/>
      <c r="B4" s="82"/>
      <c r="C4" s="82"/>
      <c r="D4" s="82"/>
      <c r="E4" s="82"/>
      <c r="F4" s="83"/>
      <c r="G4" s="13"/>
      <c r="H4" s="11" t="s">
        <v>130</v>
      </c>
      <c r="I4" s="131">
        <f>AVERAGE(D9:D13)</f>
        <v>85000</v>
      </c>
    </row>
    <row r="5" spans="1:14" ht="15" customHeight="1" x14ac:dyDescent="0.25">
      <c r="A5" s="84" t="s">
        <v>6</v>
      </c>
      <c r="B5" s="79"/>
      <c r="C5" s="79" t="s">
        <v>125</v>
      </c>
      <c r="D5" s="79"/>
      <c r="E5" s="79"/>
      <c r="F5" s="80"/>
      <c r="G5" s="13"/>
    </row>
    <row r="6" spans="1:14" x14ac:dyDescent="0.25">
      <c r="A6" s="85"/>
      <c r="B6" s="79"/>
      <c r="C6" s="79" t="s">
        <v>126</v>
      </c>
      <c r="D6" s="79"/>
      <c r="E6" s="79"/>
      <c r="F6" s="80"/>
      <c r="G6" s="13"/>
      <c r="H6" s="10" t="s">
        <v>131</v>
      </c>
    </row>
    <row r="7" spans="1:14" ht="15" customHeight="1" x14ac:dyDescent="0.25">
      <c r="A7" s="85"/>
      <c r="B7" s="79"/>
      <c r="C7" s="79"/>
      <c r="D7" s="79"/>
      <c r="E7" s="79"/>
      <c r="F7" s="80"/>
      <c r="G7" s="13"/>
      <c r="H7" s="11" t="s">
        <v>22</v>
      </c>
      <c r="I7" s="11" t="s">
        <v>12</v>
      </c>
    </row>
    <row r="8" spans="1:14" ht="15" customHeight="1" x14ac:dyDescent="0.25">
      <c r="A8" s="84"/>
      <c r="B8" s="82"/>
      <c r="C8" s="86" t="s">
        <v>22</v>
      </c>
      <c r="D8" s="128" t="s">
        <v>24</v>
      </c>
      <c r="E8" s="79"/>
      <c r="F8" s="80"/>
      <c r="G8" s="13"/>
      <c r="H8" s="11">
        <v>1</v>
      </c>
      <c r="I8" s="132">
        <f>D9/$I$4</f>
        <v>1</v>
      </c>
    </row>
    <row r="9" spans="1:14" x14ac:dyDescent="0.25">
      <c r="A9" s="84"/>
      <c r="B9" s="82"/>
      <c r="C9" s="87">
        <v>1</v>
      </c>
      <c r="D9" s="129">
        <v>85000</v>
      </c>
      <c r="E9" s="79"/>
      <c r="F9" s="80"/>
      <c r="G9" s="13"/>
      <c r="H9" s="11">
        <v>2</v>
      </c>
      <c r="I9" s="132">
        <f t="shared" ref="I9:I12" si="0">D10/$I$4</f>
        <v>1.5</v>
      </c>
    </row>
    <row r="10" spans="1:14" x14ac:dyDescent="0.25">
      <c r="A10" s="81"/>
      <c r="B10" s="82"/>
      <c r="C10" s="87">
        <v>2</v>
      </c>
      <c r="D10" s="129">
        <v>127500</v>
      </c>
      <c r="E10" s="79"/>
      <c r="F10" s="80"/>
      <c r="G10" s="13"/>
      <c r="H10" s="11">
        <v>3</v>
      </c>
      <c r="I10" s="132">
        <f t="shared" si="0"/>
        <v>0.5</v>
      </c>
    </row>
    <row r="11" spans="1:14" x14ac:dyDescent="0.25">
      <c r="A11" s="81"/>
      <c r="B11" s="82"/>
      <c r="C11" s="87">
        <v>3</v>
      </c>
      <c r="D11" s="129">
        <v>42500</v>
      </c>
      <c r="E11" s="79"/>
      <c r="F11" s="80"/>
      <c r="G11" s="13"/>
      <c r="H11" s="11">
        <v>4</v>
      </c>
      <c r="I11" s="132">
        <f t="shared" si="0"/>
        <v>0.75</v>
      </c>
    </row>
    <row r="12" spans="1:14" x14ac:dyDescent="0.25">
      <c r="A12" s="81"/>
      <c r="B12" s="82"/>
      <c r="C12" s="87">
        <v>4</v>
      </c>
      <c r="D12" s="129">
        <v>63750</v>
      </c>
      <c r="E12" s="79"/>
      <c r="F12" s="80"/>
      <c r="G12" s="13"/>
      <c r="H12" s="11">
        <v>5</v>
      </c>
      <c r="I12" s="132">
        <f t="shared" si="0"/>
        <v>1.25</v>
      </c>
    </row>
    <row r="13" spans="1:14" x14ac:dyDescent="0.25">
      <c r="A13" s="81"/>
      <c r="B13" s="82"/>
      <c r="C13" s="89">
        <v>5</v>
      </c>
      <c r="D13" s="130">
        <v>106250</v>
      </c>
      <c r="E13" s="79"/>
      <c r="F13" s="80"/>
      <c r="G13" s="13"/>
    </row>
    <row r="14" spans="1:14" x14ac:dyDescent="0.25">
      <c r="A14" s="81"/>
      <c r="B14" s="82"/>
      <c r="C14" s="79"/>
      <c r="D14" s="79"/>
      <c r="E14" s="79"/>
      <c r="F14" s="80"/>
      <c r="G14" s="13"/>
      <c r="H14" s="10" t="s">
        <v>132</v>
      </c>
    </row>
    <row r="15" spans="1:14" x14ac:dyDescent="0.25">
      <c r="A15" s="78" t="s">
        <v>7</v>
      </c>
      <c r="B15" s="79" t="s">
        <v>58</v>
      </c>
      <c r="C15" s="79" t="s">
        <v>127</v>
      </c>
      <c r="D15" s="79"/>
      <c r="E15" s="79"/>
      <c r="F15" s="80"/>
      <c r="G15" s="13"/>
    </row>
    <row r="16" spans="1:14" x14ac:dyDescent="0.25">
      <c r="A16" s="85"/>
      <c r="B16" s="79"/>
      <c r="C16" s="79" t="s">
        <v>128</v>
      </c>
      <c r="D16" s="79"/>
      <c r="E16" s="79"/>
      <c r="F16" s="80"/>
      <c r="G16" s="13"/>
      <c r="I16" s="133" t="s">
        <v>54</v>
      </c>
      <c r="J16" s="100" t="s">
        <v>70</v>
      </c>
      <c r="K16" s="18" t="s">
        <v>71</v>
      </c>
      <c r="L16" s="100" t="s">
        <v>72</v>
      </c>
      <c r="M16" s="134" t="s">
        <v>34</v>
      </c>
      <c r="N16" s="111" t="s">
        <v>133</v>
      </c>
    </row>
    <row r="17" spans="1:14" ht="15.75" thickBot="1" x14ac:dyDescent="0.3">
      <c r="A17" s="91"/>
      <c r="B17" s="92"/>
      <c r="C17" s="92"/>
      <c r="D17" s="92"/>
      <c r="E17" s="92"/>
      <c r="F17" s="93"/>
      <c r="G17" s="13"/>
      <c r="I17" s="135">
        <v>0</v>
      </c>
      <c r="J17" s="142">
        <f>COUNTIF($I$8:$I$12,I17)</f>
        <v>0</v>
      </c>
      <c r="K17" s="136">
        <f>COUNTIF($I$8:$I$12,"&gt;"&amp;I17)</f>
        <v>5</v>
      </c>
      <c r="L17" s="143">
        <f>K17/COUNT($H$8:$H$12)</f>
        <v>1</v>
      </c>
      <c r="M17" s="137">
        <f t="shared" ref="M17:M21" si="1">M18+L17*(I18-I17)</f>
        <v>1</v>
      </c>
      <c r="N17" s="146">
        <f>M17+I17-1</f>
        <v>0</v>
      </c>
    </row>
    <row r="18" spans="1:14" x14ac:dyDescent="0.25">
      <c r="G18" s="13"/>
      <c r="I18" s="138">
        <f>I17+0.25</f>
        <v>0.25</v>
      </c>
      <c r="J18" s="96">
        <f t="shared" ref="J18:J23" si="2">COUNTIF($I$8:$I$12,I18)</f>
        <v>0</v>
      </c>
      <c r="K18" s="23">
        <f t="shared" ref="K18:K23" si="3">COUNTIF($I$8:$I$12,"&gt;"&amp;I18)</f>
        <v>5</v>
      </c>
      <c r="L18" s="144">
        <f t="shared" ref="L18:L23" si="4">K18/COUNT($H$8:$H$12)</f>
        <v>1</v>
      </c>
      <c r="M18" s="139">
        <f t="shared" si="1"/>
        <v>0.75</v>
      </c>
      <c r="N18" s="112">
        <f t="shared" ref="N18:N23" si="5">M18+I18-1</f>
        <v>0</v>
      </c>
    </row>
    <row r="19" spans="1:14" ht="15" customHeight="1" x14ac:dyDescent="0.25">
      <c r="G19" s="13"/>
      <c r="I19" s="138">
        <f t="shared" ref="I19:I24" si="6">I18+0.25</f>
        <v>0.5</v>
      </c>
      <c r="J19" s="96">
        <f t="shared" si="2"/>
        <v>1</v>
      </c>
      <c r="K19" s="23">
        <f t="shared" si="3"/>
        <v>4</v>
      </c>
      <c r="L19" s="144">
        <f t="shared" si="4"/>
        <v>0.8</v>
      </c>
      <c r="M19" s="139">
        <f t="shared" si="1"/>
        <v>0.5</v>
      </c>
      <c r="N19" s="112">
        <f t="shared" si="5"/>
        <v>0</v>
      </c>
    </row>
    <row r="20" spans="1:14" x14ac:dyDescent="0.25">
      <c r="G20" s="13"/>
      <c r="I20" s="138">
        <f t="shared" si="6"/>
        <v>0.75</v>
      </c>
      <c r="J20" s="96">
        <f t="shared" si="2"/>
        <v>1</v>
      </c>
      <c r="K20" s="23">
        <f t="shared" si="3"/>
        <v>3</v>
      </c>
      <c r="L20" s="144">
        <f t="shared" si="4"/>
        <v>0.6</v>
      </c>
      <c r="M20" s="139">
        <f t="shared" si="1"/>
        <v>0.30000000000000004</v>
      </c>
      <c r="N20" s="112">
        <f t="shared" si="5"/>
        <v>5.0000000000000044E-2</v>
      </c>
    </row>
    <row r="21" spans="1:14" x14ac:dyDescent="0.25">
      <c r="G21" s="13"/>
      <c r="I21" s="138">
        <f t="shared" si="6"/>
        <v>1</v>
      </c>
      <c r="J21" s="96">
        <f t="shared" si="2"/>
        <v>1</v>
      </c>
      <c r="K21" s="23">
        <f t="shared" si="3"/>
        <v>2</v>
      </c>
      <c r="L21" s="144">
        <f t="shared" si="4"/>
        <v>0.4</v>
      </c>
      <c r="M21" s="139">
        <f t="shared" si="1"/>
        <v>0.15000000000000002</v>
      </c>
      <c r="N21" s="112">
        <f t="shared" si="5"/>
        <v>0.14999999999999991</v>
      </c>
    </row>
    <row r="22" spans="1:14" x14ac:dyDescent="0.25">
      <c r="G22" s="13"/>
      <c r="I22" s="138">
        <f t="shared" si="6"/>
        <v>1.25</v>
      </c>
      <c r="J22" s="96">
        <f t="shared" si="2"/>
        <v>1</v>
      </c>
      <c r="K22" s="23">
        <f t="shared" si="3"/>
        <v>1</v>
      </c>
      <c r="L22" s="144">
        <f t="shared" si="4"/>
        <v>0.2</v>
      </c>
      <c r="M22" s="139">
        <f>M23+L22*(I23-I22)</f>
        <v>0.05</v>
      </c>
      <c r="N22" s="112">
        <f t="shared" si="5"/>
        <v>0.30000000000000004</v>
      </c>
    </row>
    <row r="23" spans="1:14" ht="15" customHeight="1" x14ac:dyDescent="0.25">
      <c r="G23" s="13"/>
      <c r="I23" s="140">
        <f t="shared" si="6"/>
        <v>1.5</v>
      </c>
      <c r="J23" s="97">
        <f t="shared" si="2"/>
        <v>1</v>
      </c>
      <c r="K23" s="28">
        <f t="shared" si="3"/>
        <v>0</v>
      </c>
      <c r="L23" s="145">
        <f t="shared" si="4"/>
        <v>0</v>
      </c>
      <c r="M23" s="141">
        <v>0</v>
      </c>
      <c r="N23" s="113">
        <f t="shared" si="5"/>
        <v>0.5</v>
      </c>
    </row>
    <row r="24" spans="1:14" ht="15" customHeight="1" x14ac:dyDescent="0.25">
      <c r="G24" s="13"/>
      <c r="I24" s="132"/>
    </row>
    <row r="25" spans="1:14" ht="15" customHeight="1" x14ac:dyDescent="0.25">
      <c r="G25" s="13"/>
      <c r="H25" s="147"/>
    </row>
    <row r="26" spans="1:14" ht="15" customHeight="1" x14ac:dyDescent="0.25">
      <c r="G26" s="13"/>
    </row>
    <row r="27" spans="1:14" ht="15" customHeight="1" x14ac:dyDescent="0.25">
      <c r="G27" s="13"/>
    </row>
    <row r="28" spans="1:14" ht="15" customHeight="1" x14ac:dyDescent="0.25">
      <c r="G28" s="13"/>
    </row>
    <row r="29" spans="1:14" x14ac:dyDescent="0.25">
      <c r="G29" s="13"/>
    </row>
    <row r="30" spans="1:14" x14ac:dyDescent="0.25">
      <c r="G30" s="13"/>
    </row>
    <row r="31" spans="1:14" x14ac:dyDescent="0.25">
      <c r="G31" s="13"/>
    </row>
    <row r="32" spans="1:14" x14ac:dyDescent="0.25">
      <c r="G32" s="13"/>
    </row>
    <row r="33" spans="1:7" x14ac:dyDescent="0.25">
      <c r="G33" s="13"/>
    </row>
    <row r="34" spans="1:7" x14ac:dyDescent="0.25">
      <c r="G34" s="13"/>
    </row>
    <row r="35" spans="1:7" x14ac:dyDescent="0.25">
      <c r="G35" s="13"/>
    </row>
    <row r="36" spans="1:7" x14ac:dyDescent="0.25">
      <c r="G36" s="13"/>
    </row>
    <row r="37" spans="1:7" x14ac:dyDescent="0.25">
      <c r="G37" s="13"/>
    </row>
    <row r="38" spans="1:7" x14ac:dyDescent="0.25">
      <c r="G38" s="13"/>
    </row>
    <row r="39" spans="1:7" x14ac:dyDescent="0.25">
      <c r="A39" s="14"/>
      <c r="B39" s="14"/>
      <c r="G39" s="13"/>
    </row>
    <row r="40" spans="1:7" x14ac:dyDescent="0.25">
      <c r="G40" s="13"/>
    </row>
    <row r="41" spans="1:7" x14ac:dyDescent="0.25">
      <c r="G41" s="13"/>
    </row>
    <row r="42" spans="1:7" x14ac:dyDescent="0.25">
      <c r="G42" s="13"/>
    </row>
    <row r="43" spans="1:7" x14ac:dyDescent="0.25">
      <c r="G43" s="13"/>
    </row>
    <row r="44" spans="1:7" x14ac:dyDescent="0.25">
      <c r="G44" s="13"/>
    </row>
    <row r="45" spans="1:7" x14ac:dyDescent="0.25">
      <c r="G45" s="13"/>
    </row>
    <row r="46" spans="1:7" x14ac:dyDescent="0.25">
      <c r="G46" s="13"/>
    </row>
    <row r="47" spans="1:7" x14ac:dyDescent="0.25">
      <c r="G47" s="13"/>
    </row>
    <row r="48" spans="1:7" x14ac:dyDescent="0.25">
      <c r="G48" s="13"/>
    </row>
    <row r="49" spans="1:7" x14ac:dyDescent="0.25">
      <c r="G49" s="13"/>
    </row>
    <row r="50" spans="1:7" x14ac:dyDescent="0.25">
      <c r="G50" s="13"/>
    </row>
    <row r="51" spans="1:7" x14ac:dyDescent="0.25">
      <c r="G51" s="13"/>
    </row>
    <row r="52" spans="1:7" x14ac:dyDescent="0.25">
      <c r="G52" s="13"/>
    </row>
    <row r="53" spans="1:7" x14ac:dyDescent="0.25">
      <c r="G53" s="13"/>
    </row>
    <row r="54" spans="1:7" x14ac:dyDescent="0.25">
      <c r="G54" s="13"/>
    </row>
    <row r="55" spans="1:7" x14ac:dyDescent="0.25">
      <c r="G55" s="13"/>
    </row>
    <row r="56" spans="1:7" x14ac:dyDescent="0.25">
      <c r="G56" s="13"/>
    </row>
    <row r="57" spans="1:7" x14ac:dyDescent="0.25">
      <c r="G57" s="13"/>
    </row>
    <row r="58" spans="1:7" x14ac:dyDescent="0.25">
      <c r="G58" s="13"/>
    </row>
    <row r="59" spans="1:7" x14ac:dyDescent="0.25">
      <c r="G59" s="13"/>
    </row>
    <row r="60" spans="1:7" x14ac:dyDescent="0.25">
      <c r="G60" s="13"/>
    </row>
    <row r="61" spans="1:7" x14ac:dyDescent="0.25">
      <c r="A61" s="32"/>
      <c r="B61" s="32"/>
      <c r="C61" s="32"/>
      <c r="D61" s="32"/>
      <c r="E61" s="32"/>
      <c r="F61" s="32"/>
      <c r="G61" s="32"/>
    </row>
    <row r="62" spans="1:7" x14ac:dyDescent="0.25">
      <c r="C62" s="14"/>
      <c r="D62" s="14"/>
      <c r="E62" s="14"/>
      <c r="F62" s="14"/>
      <c r="G62" s="13"/>
    </row>
    <row r="63" spans="1:7" x14ac:dyDescent="0.25">
      <c r="C63" s="14"/>
      <c r="D63" s="14"/>
      <c r="E63" s="14"/>
      <c r="F63" s="14"/>
      <c r="G63" s="13"/>
    </row>
    <row r="64" spans="1:7" x14ac:dyDescent="0.25">
      <c r="C64" s="14"/>
      <c r="D64" s="14"/>
      <c r="E64" s="14"/>
      <c r="F64" s="14"/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1:7" x14ac:dyDescent="0.25">
      <c r="G113" s="13"/>
    </row>
    <row r="114" spans="1:7" x14ac:dyDescent="0.25">
      <c r="G114" s="13"/>
    </row>
    <row r="115" spans="1:7" x14ac:dyDescent="0.25">
      <c r="G115" s="13"/>
    </row>
    <row r="116" spans="1:7" x14ac:dyDescent="0.25">
      <c r="G116" s="13"/>
    </row>
    <row r="117" spans="1:7" x14ac:dyDescent="0.25">
      <c r="G117" s="13"/>
    </row>
    <row r="118" spans="1:7" x14ac:dyDescent="0.25">
      <c r="G118" s="13"/>
    </row>
    <row r="119" spans="1:7" x14ac:dyDescent="0.25">
      <c r="G119" s="13"/>
    </row>
    <row r="120" spans="1:7" x14ac:dyDescent="0.25">
      <c r="G120" s="13"/>
    </row>
    <row r="121" spans="1:7" x14ac:dyDescent="0.25">
      <c r="A121" s="32"/>
      <c r="B121" s="32"/>
      <c r="C121" s="32"/>
      <c r="D121" s="32"/>
      <c r="E121" s="32"/>
      <c r="F121" s="32"/>
      <c r="G121" s="32"/>
    </row>
    <row r="122" spans="1:7" x14ac:dyDescent="0.25">
      <c r="C122" s="14"/>
      <c r="D122" s="14"/>
      <c r="E122" s="14"/>
      <c r="F122" s="14"/>
      <c r="G122" s="13"/>
    </row>
    <row r="123" spans="1:7" x14ac:dyDescent="0.25">
      <c r="C123" s="14"/>
      <c r="D123" s="14"/>
      <c r="E123" s="14"/>
      <c r="F123" s="14"/>
      <c r="G123" s="13"/>
    </row>
    <row r="124" spans="1:7" x14ac:dyDescent="0.25">
      <c r="C124" s="14"/>
      <c r="D124" s="14"/>
      <c r="E124" s="14"/>
      <c r="F124" s="14"/>
      <c r="G124" s="13"/>
    </row>
    <row r="125" spans="1:7" x14ac:dyDescent="0.25">
      <c r="G125" s="13"/>
    </row>
    <row r="126" spans="1:7" x14ac:dyDescent="0.25">
      <c r="G126" s="13"/>
    </row>
    <row r="127" spans="1:7" x14ac:dyDescent="0.25">
      <c r="G127" s="13"/>
    </row>
    <row r="128" spans="1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1:7" x14ac:dyDescent="0.25">
      <c r="G177" s="13"/>
    </row>
    <row r="178" spans="1:7" x14ac:dyDescent="0.25">
      <c r="G178" s="13"/>
    </row>
    <row r="179" spans="1:7" x14ac:dyDescent="0.25">
      <c r="G179" s="13"/>
    </row>
    <row r="180" spans="1:7" x14ac:dyDescent="0.25">
      <c r="G180" s="13"/>
    </row>
    <row r="181" spans="1:7" x14ac:dyDescent="0.25">
      <c r="A181" s="32" t="s">
        <v>47</v>
      </c>
      <c r="B181" s="32" t="s">
        <v>47</v>
      </c>
      <c r="C181" s="32" t="s">
        <v>47</v>
      </c>
      <c r="D181" s="32" t="s">
        <v>47</v>
      </c>
      <c r="E181" s="32" t="s">
        <v>47</v>
      </c>
      <c r="F181" s="32" t="s">
        <v>47</v>
      </c>
      <c r="G181" s="32"/>
    </row>
    <row r="182" spans="1:7" x14ac:dyDescent="0.25">
      <c r="G182" s="13"/>
    </row>
    <row r="183" spans="1:7" x14ac:dyDescent="0.25">
      <c r="G183" s="13"/>
    </row>
    <row r="184" spans="1:7" x14ac:dyDescent="0.25">
      <c r="G184" s="13"/>
    </row>
    <row r="185" spans="1:7" x14ac:dyDescent="0.25">
      <c r="G185" s="13"/>
    </row>
    <row r="186" spans="1:7" x14ac:dyDescent="0.25">
      <c r="G186" s="13"/>
    </row>
    <row r="187" spans="1:7" x14ac:dyDescent="0.25">
      <c r="G187" s="13"/>
    </row>
    <row r="188" spans="1:7" x14ac:dyDescent="0.25">
      <c r="G188" s="13"/>
    </row>
    <row r="189" spans="1:7" x14ac:dyDescent="0.25">
      <c r="G189" s="13"/>
    </row>
  </sheetData>
  <sheetProtection formatCells="0" formatColumns="0" formatRows="0"/>
  <hyperlinks>
    <hyperlink ref="F1" location="TOC!A1" display="Return to TOC" xr:uid="{EFEEACC2-8467-4642-AB45-EB19B7E8A98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TOC</vt:lpstr>
      <vt:lpstr>W-Fisher-TableM1</vt:lpstr>
      <vt:lpstr>W-Fisher-TableM2</vt:lpstr>
      <vt:lpstr>BC-Fisher-TableM3</vt:lpstr>
      <vt:lpstr>BC-Fisher-TableM4</vt:lpstr>
      <vt:lpstr>BC-Fisher-TableM5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2021-08-19T12:02:25Z</dcterms:modified>
</cp:coreProperties>
</file>