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CA3D4A0A-4839-4891-B4A0-AE2027731EA4}" xr6:coauthVersionLast="47" xr6:coauthVersionMax="47" xr10:uidLastSave="{00000000-0000-0000-0000-000000000000}"/>
  <bookViews>
    <workbookView xWindow="19080" yWindow="-45" windowWidth="19440" windowHeight="15000" xr2:uid="{E5E47C2A-CB7B-4DFD-9733-DC985EEB6B82}"/>
  </bookViews>
  <sheets>
    <sheet name="TOC" sheetId="1" r:id="rId1"/>
    <sheet name="W-ISO-Rating1" sheetId="43" r:id="rId2"/>
    <sheet name="W-ISO-Rating2" sheetId="44" r:id="rId3"/>
    <sheet name="W-ISO-Rating3" sheetId="45" r:id="rId4"/>
    <sheet name="W-ISO-Rating4" sheetId="46" r:id="rId5"/>
    <sheet name="W-ISO-Rating5" sheetId="47" r:id="rId6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9" i="47" l="1"/>
  <c r="T18" i="47"/>
  <c r="S11" i="47"/>
  <c r="R11" i="47"/>
  <c r="Q11" i="47"/>
  <c r="S10" i="47"/>
  <c r="R10" i="47"/>
  <c r="Q10" i="47"/>
  <c r="C9" i="47"/>
  <c r="P4" i="47"/>
  <c r="P47" i="46"/>
  <c r="N47" i="46"/>
  <c r="P46" i="46"/>
  <c r="N46" i="46"/>
  <c r="P45" i="46"/>
  <c r="N45" i="46"/>
  <c r="P44" i="46"/>
  <c r="N44" i="46"/>
  <c r="N43" i="46"/>
  <c r="N42" i="46"/>
  <c r="M32" i="46"/>
  <c r="K32" i="46"/>
  <c r="L32" i="46" s="1"/>
  <c r="N32" i="46" s="1"/>
  <c r="M31" i="46"/>
  <c r="K31" i="46"/>
  <c r="L31" i="46" s="1"/>
  <c r="M30" i="46"/>
  <c r="K30" i="46"/>
  <c r="L30" i="46" s="1"/>
  <c r="M29" i="46"/>
  <c r="K29" i="46"/>
  <c r="L29" i="46" s="1"/>
  <c r="N29" i="46" s="1"/>
  <c r="M28" i="46"/>
  <c r="K28" i="46"/>
  <c r="L28" i="46" s="1"/>
  <c r="N28" i="46" s="1"/>
  <c r="M27" i="46"/>
  <c r="K27" i="46"/>
  <c r="L27" i="46" s="1"/>
  <c r="M26" i="46"/>
  <c r="K26" i="46"/>
  <c r="L26" i="46" s="1"/>
  <c r="N26" i="46" s="1"/>
  <c r="M25" i="46"/>
  <c r="L25" i="46"/>
  <c r="N25" i="46" s="1"/>
  <c r="K25" i="46"/>
  <c r="M24" i="46"/>
  <c r="K24" i="46"/>
  <c r="L24" i="46" s="1"/>
  <c r="M23" i="46"/>
  <c r="K23" i="46"/>
  <c r="L23" i="46" s="1"/>
  <c r="K12" i="46"/>
  <c r="K11" i="46"/>
  <c r="O46" i="46" s="1"/>
  <c r="K10" i="46"/>
  <c r="L6" i="46"/>
  <c r="K9" i="46" s="1"/>
  <c r="X24" i="45"/>
  <c r="W24" i="45"/>
  <c r="T24" i="45"/>
  <c r="S24" i="45"/>
  <c r="R24" i="45"/>
  <c r="Q24" i="45"/>
  <c r="X23" i="45"/>
  <c r="T23" i="45"/>
  <c r="S23" i="45"/>
  <c r="R23" i="45"/>
  <c r="Q23" i="45"/>
  <c r="X22" i="45"/>
  <c r="T22" i="45"/>
  <c r="S22" i="45"/>
  <c r="R22" i="45"/>
  <c r="Q22" i="45"/>
  <c r="X21" i="45"/>
  <c r="T21" i="45"/>
  <c r="S21" i="45"/>
  <c r="R21" i="45"/>
  <c r="Q21" i="45"/>
  <c r="U21" i="45" s="1"/>
  <c r="Y21" i="45" s="1"/>
  <c r="X20" i="45"/>
  <c r="T20" i="45"/>
  <c r="S20" i="45"/>
  <c r="R20" i="45"/>
  <c r="Q20" i="45"/>
  <c r="X19" i="45"/>
  <c r="T19" i="45"/>
  <c r="S19" i="45"/>
  <c r="R19" i="45"/>
  <c r="Q19" i="45"/>
  <c r="T23" i="44"/>
  <c r="S23" i="44"/>
  <c r="R23" i="44"/>
  <c r="P23" i="44"/>
  <c r="O23" i="44"/>
  <c r="N23" i="44"/>
  <c r="T22" i="44"/>
  <c r="S22" i="44"/>
  <c r="R22" i="44"/>
  <c r="P22" i="44"/>
  <c r="O22" i="44"/>
  <c r="Q22" i="44" s="1"/>
  <c r="N22" i="44"/>
  <c r="T21" i="44"/>
  <c r="S21" i="44"/>
  <c r="R21" i="44"/>
  <c r="P21" i="44"/>
  <c r="O21" i="44"/>
  <c r="N21" i="44"/>
  <c r="T20" i="44"/>
  <c r="S20" i="44"/>
  <c r="R20" i="44"/>
  <c r="P20" i="44"/>
  <c r="O20" i="44"/>
  <c r="N20" i="44"/>
  <c r="T19" i="44"/>
  <c r="S19" i="44"/>
  <c r="R19" i="44"/>
  <c r="P19" i="44"/>
  <c r="O19" i="44"/>
  <c r="N19" i="44"/>
  <c r="T18" i="44"/>
  <c r="S18" i="44"/>
  <c r="R18" i="44"/>
  <c r="P18" i="44"/>
  <c r="O18" i="44"/>
  <c r="Q18" i="44" s="1"/>
  <c r="N18" i="44"/>
  <c r="Q25" i="43"/>
  <c r="P25" i="43"/>
  <c r="O25" i="43"/>
  <c r="N25" i="43"/>
  <c r="Q24" i="43"/>
  <c r="P24" i="43"/>
  <c r="O24" i="43"/>
  <c r="R24" i="43" s="1"/>
  <c r="N24" i="43"/>
  <c r="Q23" i="43"/>
  <c r="P23" i="43"/>
  <c r="O23" i="43"/>
  <c r="N23" i="43"/>
  <c r="Q22" i="43"/>
  <c r="P22" i="43"/>
  <c r="O22" i="43"/>
  <c r="N22" i="43"/>
  <c r="Q21" i="43"/>
  <c r="P21" i="43"/>
  <c r="O21" i="43"/>
  <c r="N21" i="43"/>
  <c r="Q20" i="43"/>
  <c r="P20" i="43"/>
  <c r="O20" i="43"/>
  <c r="N20" i="43"/>
  <c r="M15" i="43"/>
  <c r="M14" i="43"/>
  <c r="N27" i="46" l="1"/>
  <c r="N31" i="46"/>
  <c r="O28" i="46"/>
  <c r="U22" i="45"/>
  <c r="Y22" i="45" s="1"/>
  <c r="U11" i="47"/>
  <c r="R21" i="43"/>
  <c r="R23" i="43"/>
  <c r="R25" i="43"/>
  <c r="U24" i="45"/>
  <c r="Y24" i="45" s="1"/>
  <c r="U10" i="47"/>
  <c r="T11" i="47"/>
  <c r="T10" i="47"/>
  <c r="O26" i="46"/>
  <c r="O27" i="46"/>
  <c r="N24" i="46"/>
  <c r="O24" i="46" s="1"/>
  <c r="Q46" i="46"/>
  <c r="N30" i="46"/>
  <c r="O30" i="46" s="1"/>
  <c r="O32" i="46"/>
  <c r="N23" i="46"/>
  <c r="O23" i="46" s="1"/>
  <c r="O29" i="46"/>
  <c r="O43" i="46"/>
  <c r="Q43" i="46" s="1"/>
  <c r="O45" i="46"/>
  <c r="Q45" i="46" s="1"/>
  <c r="O31" i="46"/>
  <c r="O47" i="46"/>
  <c r="Q47" i="46" s="1"/>
  <c r="O25" i="46"/>
  <c r="O42" i="46"/>
  <c r="Q42" i="46" s="1"/>
  <c r="O44" i="46"/>
  <c r="Q44" i="46" s="1"/>
  <c r="U20" i="45"/>
  <c r="Y20" i="45" s="1"/>
  <c r="U23" i="45"/>
  <c r="Y23" i="45" s="1"/>
  <c r="U19" i="45"/>
  <c r="Y19" i="45" s="1"/>
  <c r="Q20" i="44"/>
  <c r="U20" i="44" s="1"/>
  <c r="Q23" i="44"/>
  <c r="U23" i="44" s="1"/>
  <c r="U22" i="44"/>
  <c r="Q19" i="44"/>
  <c r="U19" i="44" s="1"/>
  <c r="U18" i="44"/>
  <c r="Q21" i="44"/>
  <c r="U21" i="44" s="1"/>
  <c r="R22" i="43"/>
  <c r="R20" i="43"/>
  <c r="R26" i="43" s="1"/>
  <c r="Y25" i="45" l="1"/>
  <c r="U24" i="44"/>
  <c r="U12" i="47"/>
  <c r="T12" i="47"/>
  <c r="R19" i="47" s="1"/>
  <c r="O33" i="46"/>
  <c r="Q48" i="46"/>
  <c r="Q18" i="47" l="1"/>
  <c r="Q19" i="47"/>
  <c r="S19" i="47" s="1"/>
  <c r="U19" i="47" s="1"/>
  <c r="R18" i="47"/>
  <c r="T40" i="46"/>
  <c r="S39" i="46"/>
  <c r="S18" i="47" l="1"/>
  <c r="U18" i="47" s="1"/>
  <c r="T43" i="46"/>
  <c r="T42" i="46"/>
  <c r="S45" i="46" l="1"/>
  <c r="W46" i="46"/>
</calcChain>
</file>

<file path=xl/sharedStrings.xml><?xml version="1.0" encoding="utf-8"?>
<sst xmlns="http://schemas.openxmlformats.org/spreadsheetml/2006/main" count="600" uniqueCount="248">
  <si>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</si>
  <si>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</si>
  <si>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</si>
  <si>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</si>
  <si>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</si>
  <si>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</si>
  <si>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</si>
  <si>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</si>
  <si>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</si>
  <si>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Solution</t>
  </si>
  <si>
    <t>Problem Set 1 – Solutions</t>
  </si>
  <si>
    <t>Total</t>
  </si>
  <si>
    <t>Credibility</t>
  </si>
  <si>
    <t>Exam 8: ISO Rating</t>
  </si>
  <si>
    <t>ISO.Rating</t>
  </si>
  <si>
    <t>Source Text</t>
  </si>
  <si>
    <t>Calculate the Company Subject Loss Cost using the standard approach</t>
  </si>
  <si>
    <t xml:space="preserve">First it's important to figure out the type of policy we're going to price. Since it's not stated in the question we need to apply our knowledge about the </t>
  </si>
  <si>
    <t>experience period. The experience period covers up to the latest three full policy years of experience and must end at least six months prior to the</t>
  </si>
  <si>
    <t>The following policy is being rated using the ISO CGL rating plan.</t>
  </si>
  <si>
    <t>effective date. This means we can't use the policy effective 12/1/2013 because it's not complete, so we use the policies effective in 2010 – 2012.</t>
  </si>
  <si>
    <t>Effective Date</t>
  </si>
  <si>
    <t>Further, it's implicit that unless told otherwise, once you switch to a Claims-Made policy you remain on a Claims-Made policy. This means the policy</t>
  </si>
  <si>
    <t>Claims-Made (CM)</t>
  </si>
  <si>
    <t>Policy Type</t>
  </si>
  <si>
    <r>
      <t xml:space="preserve">effective 12/1/2013 would be a 2nd-year Claims-Made and so the policy being priced will be a </t>
    </r>
    <r>
      <rPr>
        <b/>
        <sz val="11"/>
        <color theme="1"/>
        <rFont val="Calibri"/>
        <family val="2"/>
        <scheme val="minor"/>
      </rPr>
      <t>3rd year Claims-Made</t>
    </r>
    <r>
      <rPr>
        <sz val="11"/>
        <color theme="1"/>
        <rFont val="Calibri"/>
        <family val="2"/>
        <scheme val="minor"/>
      </rPr>
      <t>.</t>
    </r>
  </si>
  <si>
    <t>Expected Loss Ratio (ELR)</t>
  </si>
  <si>
    <t>Next, we need the Basic Limits Expected Loss for each sub-line.</t>
  </si>
  <si>
    <r>
      <t>Annual Basic Limit Premium</t>
    </r>
    <r>
      <rPr>
        <vertAlign val="superscript"/>
        <sz val="11"/>
        <color theme="1"/>
        <rFont val="Calibri"/>
        <family val="2"/>
        <scheme val="minor"/>
      </rPr>
      <t>1</t>
    </r>
  </si>
  <si>
    <t>This is the ELR multiplied by the annual basic limit premium where the per-occurrence limit is at the basic limit and the aggregate limit is the actual</t>
  </si>
  <si>
    <t>Premises/Operations</t>
  </si>
  <si>
    <t>policy aggregate. We're given this information but watch out in the exam in case you need to apply an increased limit factor.</t>
  </si>
  <si>
    <t>Products</t>
  </si>
  <si>
    <t>Prem/Ops BLEL =</t>
  </si>
  <si>
    <t>Products BLEL =</t>
  </si>
  <si>
    <t>1st-year Claims-Made</t>
  </si>
  <si>
    <t>Occurrence</t>
  </si>
  <si>
    <t>We can now form the table used in the standard approach</t>
  </si>
  <si>
    <t>(1) 
Policy Year</t>
  </si>
  <si>
    <t>(2)
Sub-line</t>
  </si>
  <si>
    <t>(3)
Policy Type</t>
  </si>
  <si>
    <t>(4)
BLEL</t>
  </si>
  <si>
    <t>(5)
PAF 13B</t>
  </si>
  <si>
    <t>(6)
PAF 13C</t>
  </si>
  <si>
    <t>(7)
De-trend</t>
  </si>
  <si>
    <t>(8) 
Annual Basic Limits Company Loss Cost</t>
  </si>
  <si>
    <t>Calculate the Company Subject Loss Cost using the standard approach using the information provided below.</t>
  </si>
  <si>
    <t>Prem/Ops</t>
  </si>
  <si>
    <t>1st-yr CM</t>
  </si>
  <si>
    <t xml:space="preserve"> At $100,000 per-occurrence and actual aggregate limits.</t>
  </si>
  <si>
    <t>Table 13B</t>
  </si>
  <si>
    <t>Sub-line</t>
  </si>
  <si>
    <t>3rd-yr CM</t>
  </si>
  <si>
    <t>2nd-yr CM</t>
  </si>
  <si>
    <t>&lt;= CSLC</t>
  </si>
  <si>
    <t>Notes:</t>
  </si>
  <si>
    <t>Table 13C</t>
  </si>
  <si>
    <r>
      <t xml:space="preserve">(5) We're pricing a </t>
    </r>
    <r>
      <rPr>
        <b/>
        <sz val="11"/>
        <color theme="1"/>
        <rFont val="Calibri"/>
        <family val="2"/>
        <scheme val="minor"/>
      </rPr>
      <t>3rd-year Claims-Made</t>
    </r>
    <r>
      <rPr>
        <sz val="11"/>
        <color theme="1"/>
        <rFont val="Calibri"/>
        <family val="2"/>
        <scheme val="minor"/>
      </rPr>
      <t xml:space="preserve"> policy. PAF 13B always goes from the prospective policy to an occurrence policy so doesn't vary by year.</t>
    </r>
  </si>
  <si>
    <t>(6) PAF 13C translates from an occurrence policy to the historical policy so varies by policy year.</t>
  </si>
  <si>
    <t>(7) We have no information to suggest there has been a dramatic change in exposures so apply Rule 5B from Table 14.</t>
  </si>
  <si>
    <t>(8) = (4) * (5) * (6) * (7), Each row is rounded to nearest dollar.</t>
  </si>
  <si>
    <t>Table 14</t>
  </si>
  <si>
    <t>Year of Experience Period</t>
  </si>
  <si>
    <t>Rule 5B</t>
  </si>
  <si>
    <t>Rule 5C</t>
  </si>
  <si>
    <t>Latest Year</t>
  </si>
  <si>
    <t>2nd Latest Year</t>
  </si>
  <si>
    <t>3rd Latest Year</t>
  </si>
  <si>
    <t>W-ISO-Rating1</t>
  </si>
  <si>
    <t>Calculate the Company Subject Loss Cost using the Present Average Company Rate approach</t>
  </si>
  <si>
    <t>effective date. This means we can't use the policy effective 12/1/2014 because it's not complete, so we use the policies effective in 2011 – 2013.</t>
  </si>
  <si>
    <t xml:space="preserve">Further, it's implicit that unless told otherwise, once you switch to a Claims-Made policy you remain on a Claims-Made policy. </t>
  </si>
  <si>
    <r>
      <t>We're told the policy effective 12/1/2014 is a 3rd-year Claims-Made policy so the policy being rated is a</t>
    </r>
    <r>
      <rPr>
        <b/>
        <sz val="11"/>
        <color theme="1"/>
        <rFont val="Calibri"/>
        <family val="2"/>
        <scheme val="minor"/>
      </rPr>
      <t xml:space="preserve"> 4th-year Claims-Made</t>
    </r>
    <r>
      <rPr>
        <sz val="11"/>
        <color theme="1"/>
        <rFont val="Calibri"/>
        <family val="2"/>
        <scheme val="minor"/>
      </rPr>
      <t>.</t>
    </r>
  </si>
  <si>
    <t xml:space="preserve">Next, we need the Basic Limits Expected Loss for each sub-line. However, notice the rapid growth in annual sales. This suggests there has been a </t>
  </si>
  <si>
    <t>Estimated Gross Annual Sales</t>
  </si>
  <si>
    <t>dramatic shift in exposures. Further, the estimated annual sales for the prospective period still shows growth.</t>
  </si>
  <si>
    <t>This means we shouldn't use the standard approach and instead should use gross annual sales as the special exposure base.</t>
  </si>
  <si>
    <t xml:space="preserve">The Basic Limits Expected Loss used in the present average company rate approach is the premium per prospective exposure multiplied by the </t>
  </si>
  <si>
    <t>historical exposure times the ELR.</t>
  </si>
  <si>
    <t>Information about previous policy years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</si>
  <si>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</si>
  <si>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</si>
  <si>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</si>
  <si>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</si>
  <si>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</si>
  <si>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</si>
  <si>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</si>
  <si>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</si>
  <si>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</si>
  <si>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</si>
  <si>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</si>
  <si>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Gross Annual Sales</t>
  </si>
  <si>
    <t>Policy Year</t>
  </si>
  <si>
    <t>Premium per Prospective Exposure</t>
  </si>
  <si>
    <t>Historical Exposure</t>
  </si>
  <si>
    <t>ELR</t>
  </si>
  <si>
    <t>BLEL</t>
  </si>
  <si>
    <t>PAF 13B</t>
  </si>
  <si>
    <t>PAF 13C</t>
  </si>
  <si>
    <t>Detrend</t>
  </si>
  <si>
    <t>Annual Basic Limits Company Loss Cost</t>
  </si>
  <si>
    <t>3rd-year Claims-Made</t>
  </si>
  <si>
    <t>2nd-year Claims-Made</t>
  </si>
  <si>
    <t>CSLC =&gt;</t>
  </si>
  <si>
    <t>(4) Annual Basic Premium / Estimated Gross Annual Sales</t>
  </si>
  <si>
    <t>4th-yr CM</t>
  </si>
  <si>
    <t>(7) = (4) * (5) * (6)</t>
  </si>
  <si>
    <t>(8) PAF 13B converts the prospective policy type to an occurrence policy, so doesn't vary by policy year.</t>
  </si>
  <si>
    <t>(9) PAF 13C converts from an occurrence policy to the historical policy type.</t>
  </si>
  <si>
    <t>(10) Since there is a dramatic shift in exposures we use Table 14 Rule 5C.</t>
  </si>
  <si>
    <t>(11) = (7) * (8) * (9) * (10)</t>
  </si>
  <si>
    <t xml:space="preserve">Calculate the Company Subject Loss Cost using the Present Average Company Rate approach using </t>
  </si>
  <si>
    <t>the information provided below.</t>
  </si>
  <si>
    <t>Calculate the Company Subject Loss Cost using the Historical Exposures at Present Company Rates approach</t>
  </si>
  <si>
    <t>Current Company Rates per Exposure</t>
  </si>
  <si>
    <t>Rate</t>
  </si>
  <si>
    <t xml:space="preserve">dramatic shift in exposures. This means we shouldn't use the standard approach and instead should use gross annual sales as the special </t>
  </si>
  <si>
    <t xml:space="preserve">exposure base. Since we're not given the prospective exposures but are given the full set of current rates this means we'll use the historical exposures </t>
  </si>
  <si>
    <t>at present company rates approach.</t>
  </si>
  <si>
    <t>Ocurrence</t>
  </si>
  <si>
    <t xml:space="preserve">The Basic Limits Expected Loss used in the historical exposures at present company rates approach is the historical exposures multiplied by the basic </t>
  </si>
  <si>
    <t>rate per exposure then multiplied by an increased limit factor and the Expected Loss Ratio. From there we can form the following table:</t>
  </si>
  <si>
    <t>Current Increased Limits Factors</t>
  </si>
  <si>
    <t>(12)</t>
  </si>
  <si>
    <t>Policy Limits (occ/agg)</t>
  </si>
  <si>
    <t>Aggregate Limit</t>
  </si>
  <si>
    <t>Historical Exposures</t>
  </si>
  <si>
    <t>Basic Rate</t>
  </si>
  <si>
    <t>ILF</t>
  </si>
  <si>
    <t>250k/500k</t>
  </si>
  <si>
    <t>200k</t>
  </si>
  <si>
    <t>250k</t>
  </si>
  <si>
    <t>500k</t>
  </si>
  <si>
    <t>150k/500k</t>
  </si>
  <si>
    <t>100k</t>
  </si>
  <si>
    <t>100k/250k</t>
  </si>
  <si>
    <t>150k</t>
  </si>
  <si>
    <t>100k/200k</t>
  </si>
  <si>
    <t xml:space="preserve">Calculate the Company Subject Loss Cost using the Historical Exposures at Present Company Rates approach using the </t>
  </si>
  <si>
    <t>information provided below.</t>
  </si>
  <si>
    <t>(5) This is the current basic limit rates for the company by policy type and sub-line.</t>
  </si>
  <si>
    <r>
      <t xml:space="preserve">(6) This is the ILF for the </t>
    </r>
    <r>
      <rPr>
        <b/>
        <sz val="11"/>
        <color theme="1"/>
        <rFont val="Calibri"/>
        <family val="2"/>
        <scheme val="minor"/>
      </rPr>
      <t>basic per-occurrence limit</t>
    </r>
    <r>
      <rPr>
        <sz val="11"/>
        <color theme="1"/>
        <rFont val="Calibri"/>
        <family val="2"/>
        <scheme val="minor"/>
      </rPr>
      <t xml:space="preserve"> and the </t>
    </r>
    <r>
      <rPr>
        <b/>
        <i/>
        <sz val="11"/>
        <color theme="1"/>
        <rFont val="Calibri"/>
        <family val="2"/>
        <scheme val="minor"/>
      </rPr>
      <t>actual historical aggregate limit</t>
    </r>
    <r>
      <rPr>
        <sz val="11"/>
        <color theme="1"/>
        <rFont val="Calibri"/>
        <family val="2"/>
        <scheme val="minor"/>
      </rPr>
      <t>. Remember the basic limit is generally $100k.</t>
    </r>
  </si>
  <si>
    <t>(8) = (4) * (5) * (6) * (7)</t>
  </si>
  <si>
    <t>(9) &amp; (10) Since using today's rates there is no need to convert the type of policy.</t>
  </si>
  <si>
    <t>(11) Since there is a dramatic shift in exposures we use Table 14 Rule 5C.</t>
  </si>
  <si>
    <t>(12) = (8) * (9) * (10) * (11)</t>
  </si>
  <si>
    <t>W-ISO-Rating2</t>
  </si>
  <si>
    <t>W-ISO-Rating3</t>
  </si>
  <si>
    <t>Calculate the experience modification given the CSLC</t>
  </si>
  <si>
    <r>
      <t xml:space="preserve">Applying our knowledge of the experience period we deduce the policy being rated is a </t>
    </r>
    <r>
      <rPr>
        <b/>
        <sz val="11"/>
        <color theme="1"/>
        <rFont val="Calibri"/>
        <family val="2"/>
        <scheme val="minor"/>
      </rPr>
      <t>3rd-year Claims-Made</t>
    </r>
  </si>
  <si>
    <t>Next, the CSLC is the sum of the Annual Basic Limits Company Loss Cost for the experience period.</t>
  </si>
  <si>
    <t xml:space="preserve">CSLC = </t>
  </si>
  <si>
    <t>Annual Basic Limits</t>
  </si>
  <si>
    <t>Company Loss Cost</t>
  </si>
  <si>
    <t>We can use Rule 16 (Table 16) to find the credibility, Expected Experience Ratio (EER), and Maximum Single Loss (MSL).</t>
  </si>
  <si>
    <t>Loss Evaluation Date</t>
  </si>
  <si>
    <t>Credibility (Z)</t>
  </si>
  <si>
    <t>EER</t>
  </si>
  <si>
    <t>MSL</t>
  </si>
  <si>
    <t xml:space="preserve">Now we need to calculate the Actual Experience Ratio (AER). This is the sum of the expected future development and the limited claims history divided </t>
  </si>
  <si>
    <t>by the CSLC.</t>
  </si>
  <si>
    <t>Indemnity</t>
  </si>
  <si>
    <t>ALAE</t>
  </si>
  <si>
    <r>
      <t xml:space="preserve">To calculate the </t>
    </r>
    <r>
      <rPr>
        <b/>
        <sz val="11"/>
        <color theme="1"/>
        <rFont val="Calibri"/>
        <family val="2"/>
        <scheme val="minor"/>
      </rPr>
      <t>limited claims history</t>
    </r>
    <r>
      <rPr>
        <sz val="11"/>
        <color theme="1"/>
        <rFont val="Calibri"/>
        <family val="2"/>
        <scheme val="minor"/>
      </rPr>
      <t>, notice we're given a list of indemnity and ALAE for the claims on each of the policies in the experience period.</t>
    </r>
  </si>
  <si>
    <r>
      <t xml:space="preserve">We need calculate the </t>
    </r>
    <r>
      <rPr>
        <b/>
        <sz val="11"/>
        <color theme="1"/>
        <rFont val="Calibri"/>
        <family val="2"/>
        <scheme val="minor"/>
      </rPr>
      <t>basic limits</t>
    </r>
    <r>
      <rPr>
        <sz val="11"/>
        <color theme="1"/>
        <rFont val="Calibri"/>
        <family val="2"/>
        <scheme val="minor"/>
      </rPr>
      <t xml:space="preserve"> indemnity and then cap the basic limits indemnity plus ALAE at the maximum single loss.</t>
    </r>
  </si>
  <si>
    <t>Basic Limits Indemnity</t>
  </si>
  <si>
    <t>Total Limited</t>
  </si>
  <si>
    <t>by MSL</t>
  </si>
  <si>
    <t>(2) = min( (1), $100,000)</t>
  </si>
  <si>
    <t>(4) = (2) + (3)</t>
  </si>
  <si>
    <t>(5) = min( (4), MSL)</t>
  </si>
  <si>
    <t>Calculate the experience modification factor. You may use the information provided in the tables below.</t>
  </si>
  <si>
    <t>Here, $100,000 is the basic per-occurrence limit.</t>
  </si>
  <si>
    <r>
      <t>Table 15</t>
    </r>
    <r>
      <rPr>
        <sz val="11"/>
        <color theme="1"/>
        <rFont val="Calibri"/>
        <family val="2"/>
        <scheme val="minor"/>
      </rPr>
      <t xml:space="preserve"> (exerpt)</t>
    </r>
  </si>
  <si>
    <t>Latest Policy Year</t>
  </si>
  <si>
    <t>Prior Policy Year</t>
  </si>
  <si>
    <t>Next Prior Year</t>
  </si>
  <si>
    <t>(18 Months)</t>
  </si>
  <si>
    <t>(30 Months)</t>
  </si>
  <si>
    <t>(42 Months)</t>
  </si>
  <si>
    <t>&lt;= Limited claims history</t>
  </si>
  <si>
    <t>(21 Months)</t>
  </si>
  <si>
    <t>(33 Months)</t>
  </si>
  <si>
    <t>(45 Months)</t>
  </si>
  <si>
    <r>
      <t xml:space="preserve">The </t>
    </r>
    <r>
      <rPr>
        <b/>
        <sz val="11"/>
        <color theme="1"/>
        <rFont val="Calibri"/>
        <family val="2"/>
        <scheme val="minor"/>
      </rPr>
      <t>expected future development</t>
    </r>
    <r>
      <rPr>
        <sz val="11"/>
        <color theme="1"/>
        <rFont val="Calibri"/>
        <family val="2"/>
        <scheme val="minor"/>
      </rPr>
      <t xml:space="preserve"> by policy type/sub-line is the product of the Annual Basic Limits Company Loss Cost multiplied by the EER and LDF.</t>
    </r>
  </si>
  <si>
    <t>We already found the EER and the LDFs are looked up in Rule 15 (Table 15).</t>
  </si>
  <si>
    <r>
      <t>I</t>
    </r>
    <r>
      <rPr>
        <b/>
        <sz val="11"/>
        <color theme="1"/>
        <rFont val="Calibri"/>
        <family val="2"/>
        <scheme val="minor"/>
      </rPr>
      <t>mportant point</t>
    </r>
    <r>
      <rPr>
        <sz val="11"/>
        <color theme="1"/>
        <rFont val="Calibri"/>
        <family val="2"/>
        <scheme val="minor"/>
      </rPr>
      <t xml:space="preserve">: LDFs only apply to </t>
    </r>
    <r>
      <rPr>
        <u/>
        <sz val="11"/>
        <color theme="1"/>
        <rFont val="Calibri"/>
        <family val="2"/>
        <scheme val="minor"/>
      </rPr>
      <t>occurrence</t>
    </r>
    <r>
      <rPr>
        <sz val="11"/>
        <color theme="1"/>
        <rFont val="Calibri"/>
        <family val="2"/>
        <scheme val="minor"/>
      </rPr>
      <t xml:space="preserve"> policies!</t>
    </r>
  </si>
  <si>
    <t>Development is measured from the policy effective date to the loss evaluation date.</t>
  </si>
  <si>
    <r>
      <rPr>
        <b/>
        <sz val="11"/>
        <color theme="1"/>
        <rFont val="Calibri"/>
        <family val="2"/>
        <scheme val="minor"/>
      </rPr>
      <t>Table 16</t>
    </r>
    <r>
      <rPr>
        <sz val="11"/>
        <color theme="1"/>
        <rFont val="Calibri"/>
        <family val="2"/>
        <scheme val="minor"/>
      </rPr>
      <t xml:space="preserve"> (exerpt)</t>
    </r>
  </si>
  <si>
    <t>Expected</t>
  </si>
  <si>
    <t>CSLC</t>
  </si>
  <si>
    <t>LDF</t>
  </si>
  <si>
    <t>Development</t>
  </si>
  <si>
    <t xml:space="preserve">Mod = </t>
  </si>
  <si>
    <t>(AER - EER) / EER * Credibility</t>
  </si>
  <si>
    <t>158,622 – 165,658</t>
  </si>
  <si>
    <t xml:space="preserve">= </t>
  </si>
  <si>
    <t>165,659 – 172,920</t>
  </si>
  <si>
    <t>172,921 – 180,417</t>
  </si>
  <si>
    <t>and the experience modification factor equals</t>
  </si>
  <si>
    <t>Expected Future Loss Development =&gt;</t>
  </si>
  <si>
    <t>(9) = (6) * (7) * (8), rounded to nearest dollar</t>
  </si>
  <si>
    <t>Calculate the basic limits expected loss cost when no basic premiums are available.</t>
  </si>
  <si>
    <t>The predominant risk class is 2121 (Brewery) as we're told this business generates the most premium dollars.</t>
  </si>
  <si>
    <t xml:space="preserve">A company has business in risk classes 2121 (Brewery) and 7390 (Beer &amp; Ale Dealer – Wholesale &amp; Drivers). </t>
  </si>
  <si>
    <t>The brewery business generates the most premium dollars.</t>
  </si>
  <si>
    <t>Present Basic</t>
  </si>
  <si>
    <t>ILF @ Basic/Actual</t>
  </si>
  <si>
    <t>The company historically purchased a 150k/300k (per-occurrence/aggregate) Workers' Compensation policy.</t>
  </si>
  <si>
    <t>Limits Company</t>
  </si>
  <si>
    <t>Policy Limits</t>
  </si>
  <si>
    <t>ILF @ Policy</t>
  </si>
  <si>
    <t>Present Rate</t>
  </si>
  <si>
    <t>(per-occ / agg)</t>
  </si>
  <si>
    <t>Limits Purchased</t>
  </si>
  <si>
    <t>At Limits Bought</t>
  </si>
  <si>
    <t>Using the information below, calculate the basic limits expected loss cost by sub-line (Prem/Ops and Products) for the company.</t>
  </si>
  <si>
    <t>Present Basic Limits Company Rate</t>
  </si>
  <si>
    <t>Company Expected Loss Ratio</t>
  </si>
  <si>
    <t>Sub-line Annual</t>
  </si>
  <si>
    <t>Basic Limits</t>
  </si>
  <si>
    <t>Basic per-occ @</t>
  </si>
  <si>
    <t>Company Premium</t>
  </si>
  <si>
    <t>Weight</t>
  </si>
  <si>
    <t>Actual Agg Limits</t>
  </si>
  <si>
    <t>Loss Cost</t>
  </si>
  <si>
    <t>Prem/Ops – 2121</t>
  </si>
  <si>
    <t>Prem/Ops – 7390</t>
  </si>
  <si>
    <t>Aggregate Limits</t>
  </si>
  <si>
    <t>300k</t>
  </si>
  <si>
    <t>All factors and rates used are for risk class 2121 as this is the predominant class.</t>
  </si>
  <si>
    <t>No rounding is used until step 10 where rounding occurs to the nearest dollar.</t>
  </si>
  <si>
    <t>(2) Recall the basic per-occurrence policy limit for Prem/Ops and Products is 100,000. Use the actual aggregate limit purchased.</t>
  </si>
  <si>
    <t>Products – 2121</t>
  </si>
  <si>
    <t>Products – 7390</t>
  </si>
  <si>
    <t>(3) ILF using the actual per-occurrence and actual aggregate limits purchased.</t>
  </si>
  <si>
    <t>(4) = (1) * (2)</t>
  </si>
  <si>
    <t>[Total 4] = sum (4)</t>
  </si>
  <si>
    <t>(5) = (1) * (3)</t>
  </si>
  <si>
    <t>[Total 5] = sum (5)</t>
  </si>
  <si>
    <t>(6) = (Annual company premium at actual limits bought) * [Total 4] / [Total 5]</t>
  </si>
  <si>
    <t>(7) = (4) / [Total 4]</t>
  </si>
  <si>
    <t>(8) = (6) * (7)</t>
  </si>
  <si>
    <t>(10) = (8) * (9)</t>
  </si>
  <si>
    <t>If the basic per-occurrence limit/actual aggregate limit increased limits factor was not available then use the ILF available which has</t>
  </si>
  <si>
    <t>the closest aggregate limit to the purchased aggregate limit.</t>
  </si>
  <si>
    <t>W-ISO-Rating4</t>
  </si>
  <si>
    <t>W-ISO-Rating5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</si>
</sst>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164" formatCode="0.000"/>
    <numFmt numFmtId="165" formatCode="&quot;$&quot;#,##0"/>
    <numFmt numFmtId="166" formatCode="#,##0.0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32">
    <xf numFmtId="0" fontId="0" fillId="0" borderId="0" xfId="0"/>
    <xf numFmtId="0" fontId="0" fillId="0" borderId="0" xfId="0" applyFill="1"/>
    <xf numFmtId="0" fontId="0" fillId="0" borderId="0" xfId="0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0" fontId="1" fillId="2" borderId="2" xfId="0" applyFont="1" applyFill="1" applyBorder="1" applyProtection="1"/>
    <xf numFmtId="0" fontId="0" fillId="2" borderId="3" xfId="0" applyFill="1" applyBorder="1" applyProtection="1"/>
    <xf numFmtId="0" fontId="5" fillId="2" borderId="3" xfId="0" applyFont="1" applyFill="1" applyBorder="1" applyProtection="1"/>
    <xf numFmtId="0" fontId="1" fillId="2" borderId="5" xfId="0" applyFont="1" applyFill="1" applyBorder="1" applyProtection="1"/>
    <xf numFmtId="0" fontId="0" fillId="2" borderId="0" xfId="0" applyFill="1" applyBorder="1" applyProtection="1"/>
    <xf numFmtId="0" fontId="0" fillId="2" borderId="6" xfId="0" applyFill="1" applyBorder="1" applyProtection="1"/>
    <xf numFmtId="3" fontId="0" fillId="2" borderId="5" xfId="0" applyNumberFormat="1" applyFill="1" applyBorder="1" applyProtection="1"/>
    <xf numFmtId="3" fontId="0" fillId="2" borderId="0" xfId="0" applyNumberFormat="1" applyFill="1" applyBorder="1" applyProtection="1"/>
    <xf numFmtId="3" fontId="0" fillId="2" borderId="6" xfId="0" applyNumberFormat="1" applyFill="1" applyBorder="1" applyProtection="1"/>
    <xf numFmtId="3" fontId="1" fillId="2" borderId="5" xfId="0" applyNumberFormat="1" applyFont="1" applyFill="1" applyBorder="1" applyProtection="1"/>
    <xf numFmtId="0" fontId="0" fillId="2" borderId="5" xfId="0" applyFill="1" applyBorder="1" applyProtection="1"/>
    <xf numFmtId="0" fontId="0" fillId="2" borderId="8" xfId="0" applyFill="1" applyBorder="1" applyProtection="1"/>
    <xf numFmtId="0" fontId="0" fillId="2" borderId="9" xfId="0" applyFill="1" applyBorder="1" applyProtection="1"/>
    <xf numFmtId="0" fontId="0" fillId="0" borderId="0" xfId="0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</xf>
    <xf numFmtId="0" fontId="0" fillId="2" borderId="20" xfId="0" applyFill="1" applyBorder="1" applyAlignment="1" applyProtection="1">
      <alignment horizontal="center"/>
    </xf>
    <xf numFmtId="0" fontId="0" fillId="2" borderId="18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/>
    </xf>
    <xf numFmtId="0" fontId="0" fillId="2" borderId="19" xfId="0" applyFill="1" applyBorder="1" applyAlignment="1" applyProtection="1">
      <alignment horizontal="center"/>
    </xf>
    <xf numFmtId="0" fontId="0" fillId="2" borderId="16" xfId="0" applyFill="1" applyBorder="1" applyAlignment="1" applyProtection="1">
      <alignment horizontal="center"/>
    </xf>
    <xf numFmtId="0" fontId="0" fillId="2" borderId="17" xfId="0" applyFill="1" applyBorder="1" applyAlignment="1" applyProtection="1">
      <alignment horizontal="center"/>
    </xf>
    <xf numFmtId="0" fontId="0" fillId="0" borderId="11" xfId="0" applyBorder="1" applyAlignment="1" applyProtection="1">
      <alignment horizontal="center" wrapText="1"/>
      <protection locked="0"/>
    </xf>
    <xf numFmtId="0" fontId="0" fillId="0" borderId="19" xfId="0" applyBorder="1" applyAlignment="1" applyProtection="1">
      <alignment horizontal="center" wrapText="1"/>
      <protection locked="0"/>
    </xf>
    <xf numFmtId="0" fontId="0" fillId="2" borderId="12" xfId="0" applyFill="1" applyBorder="1" applyAlignment="1" applyProtection="1">
      <alignment horizontal="center"/>
    </xf>
    <xf numFmtId="0" fontId="0" fillId="0" borderId="16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center" wrapText="1"/>
    </xf>
    <xf numFmtId="3" fontId="0" fillId="2" borderId="15" xfId="0" applyNumberFormat="1" applyFill="1" applyBorder="1" applyAlignment="1" applyProtection="1">
      <alignment horizontal="center"/>
    </xf>
    <xf numFmtId="3" fontId="0" fillId="2" borderId="13" xfId="0" applyNumberFormat="1" applyFill="1" applyBorder="1" applyAlignment="1" applyProtection="1">
      <alignment horizontal="center"/>
    </xf>
    <xf numFmtId="3" fontId="0" fillId="2" borderId="16" xfId="0" applyNumberFormat="1" applyFill="1" applyBorder="1" applyAlignment="1" applyProtection="1">
      <alignment horizontal="center"/>
    </xf>
    <xf numFmtId="3" fontId="0" fillId="2" borderId="10" xfId="0" applyNumberFormat="1" applyFill="1" applyBorder="1" applyAlignment="1" applyProtection="1">
      <alignment horizontal="center"/>
    </xf>
    <xf numFmtId="0" fontId="0" fillId="2" borderId="7" xfId="0" applyFill="1" applyBorder="1" applyProtection="1"/>
    <xf numFmtId="0" fontId="0" fillId="0" borderId="23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/>
      <protection locked="0"/>
    </xf>
    <xf numFmtId="164" fontId="0" fillId="0" borderId="15" xfId="0" applyNumberFormat="1" applyBorder="1" applyAlignment="1" applyProtection="1">
      <alignment horizontal="center"/>
      <protection locked="0"/>
    </xf>
    <xf numFmtId="164" fontId="0" fillId="0" borderId="17" xfId="0" applyNumberFormat="1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6" fontId="0" fillId="0" borderId="15" xfId="0" applyNumberFormat="1" applyBorder="1" applyAlignment="1" applyProtection="1">
      <alignment horizontal="center"/>
      <protection locked="0"/>
    </xf>
    <xf numFmtId="6" fontId="0" fillId="0" borderId="16" xfId="0" applyNumberFormat="1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6" fontId="0" fillId="0" borderId="17" xfId="0" applyNumberFormat="1" applyBorder="1" applyAlignment="1" applyProtection="1">
      <alignment horizontal="center"/>
      <protection locked="0"/>
    </xf>
    <xf numFmtId="6" fontId="0" fillId="2" borderId="0" xfId="0" applyNumberFormat="1" applyFill="1" applyBorder="1" applyAlignment="1" applyProtection="1">
      <alignment horizontal="center"/>
    </xf>
    <xf numFmtId="3" fontId="0" fillId="2" borderId="17" xfId="0" applyNumberFormat="1" applyFill="1" applyBorder="1" applyAlignment="1" applyProtection="1">
      <alignment horizontal="center"/>
    </xf>
    <xf numFmtId="0" fontId="0" fillId="4" borderId="18" xfId="0" applyFill="1" applyBorder="1" applyProtection="1">
      <protection locked="0"/>
    </xf>
    <xf numFmtId="0" fontId="0" fillId="4" borderId="23" xfId="0" applyFill="1" applyBorder="1" applyProtection="1">
      <protection locked="0"/>
    </xf>
    <xf numFmtId="0" fontId="0" fillId="4" borderId="19" xfId="0" applyFill="1" applyBorder="1" applyProtection="1">
      <protection locked="0"/>
    </xf>
    <xf numFmtId="0" fontId="0" fillId="0" borderId="15" xfId="0" applyBorder="1" applyAlignment="1" applyProtection="1">
      <alignment horizontal="center"/>
      <protection locked="0"/>
    </xf>
    <xf numFmtId="164" fontId="0" fillId="0" borderId="21" xfId="0" applyNumberFormat="1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6" fontId="0" fillId="2" borderId="16" xfId="0" applyNumberFormat="1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/>
    </xf>
    <xf numFmtId="2" fontId="0" fillId="2" borderId="16" xfId="0" applyNumberFormat="1" applyFill="1" applyBorder="1" applyAlignment="1" applyProtection="1">
      <alignment horizontal="center"/>
    </xf>
    <xf numFmtId="2" fontId="0" fillId="2" borderId="17" xfId="0" applyNumberFormat="1" applyFill="1" applyBorder="1" applyAlignment="1" applyProtection="1">
      <alignment horizontal="center"/>
    </xf>
    <xf numFmtId="0" fontId="0" fillId="0" borderId="0" xfId="0" applyAlignment="1" applyProtection="1">
      <alignment horizontal="right"/>
      <protection locked="0"/>
    </xf>
    <xf numFmtId="0" fontId="0" fillId="4" borderId="0" xfId="0" applyFill="1" applyProtection="1">
      <protection locked="0"/>
    </xf>
    <xf numFmtId="0" fontId="0" fillId="0" borderId="21" xfId="0" applyBorder="1" applyAlignment="1" applyProtection="1">
      <alignment horizontal="center"/>
      <protection locked="0"/>
    </xf>
    <xf numFmtId="6" fontId="0" fillId="4" borderId="21" xfId="0" applyNumberFormat="1" applyFill="1" applyBorder="1" applyAlignment="1" applyProtection="1">
      <alignment horizontal="center"/>
      <protection locked="0"/>
    </xf>
    <xf numFmtId="2" fontId="0" fillId="4" borderId="15" xfId="0" applyNumberFormat="1" applyFill="1" applyBorder="1" applyAlignment="1" applyProtection="1">
      <alignment horizontal="center"/>
      <protection locked="0"/>
    </xf>
    <xf numFmtId="0" fontId="0" fillId="4" borderId="21" xfId="0" applyFill="1" applyBorder="1" applyAlignment="1" applyProtection="1">
      <alignment horizontal="center"/>
      <protection locked="0"/>
    </xf>
    <xf numFmtId="0" fontId="0" fillId="4" borderId="15" xfId="0" applyFill="1" applyBorder="1" applyAlignment="1" applyProtection="1">
      <alignment horizontal="center"/>
      <protection locked="0"/>
    </xf>
    <xf numFmtId="165" fontId="0" fillId="0" borderId="13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6" fontId="0" fillId="4" borderId="1" xfId="0" applyNumberFormat="1" applyFill="1" applyBorder="1" applyAlignment="1" applyProtection="1">
      <alignment horizontal="center"/>
      <protection locked="0"/>
    </xf>
    <xf numFmtId="0" fontId="0" fillId="4" borderId="17" xfId="0" applyFill="1" applyBorder="1" applyAlignment="1" applyProtection="1">
      <alignment horizontal="center"/>
      <protection locked="0"/>
    </xf>
    <xf numFmtId="0" fontId="0" fillId="4" borderId="1" xfId="0" applyFill="1" applyBorder="1" applyAlignment="1" applyProtection="1">
      <alignment horizontal="center"/>
      <protection locked="0"/>
    </xf>
    <xf numFmtId="165" fontId="0" fillId="0" borderId="22" xfId="0" applyNumberFormat="1" applyBorder="1" applyAlignment="1" applyProtection="1">
      <alignment horizontal="center"/>
      <protection locked="0"/>
    </xf>
    <xf numFmtId="2" fontId="0" fillId="4" borderId="21" xfId="0" applyNumberFormat="1" applyFill="1" applyBorder="1" applyAlignment="1" applyProtection="1">
      <alignment horizontal="center"/>
      <protection locked="0"/>
    </xf>
    <xf numFmtId="2" fontId="0" fillId="4" borderId="1" xfId="0" applyNumberFormat="1" applyFill="1" applyBorder="1" applyAlignment="1" applyProtection="1">
      <alignment horizontal="center"/>
      <protection locked="0"/>
    </xf>
    <xf numFmtId="6" fontId="0" fillId="4" borderId="0" xfId="0" applyNumberFormat="1" applyFill="1" applyAlignment="1" applyProtection="1">
      <alignment horizontal="center"/>
      <protection locked="0"/>
    </xf>
    <xf numFmtId="2" fontId="0" fillId="4" borderId="16" xfId="0" applyNumberFormat="1" applyFill="1" applyBorder="1" applyAlignment="1" applyProtection="1">
      <alignment horizontal="center"/>
      <protection locked="0"/>
    </xf>
    <xf numFmtId="2" fontId="0" fillId="4" borderId="0" xfId="0" applyNumberFormat="1" applyFill="1" applyAlignment="1" applyProtection="1">
      <alignment horizontal="center"/>
      <protection locked="0"/>
    </xf>
    <xf numFmtId="0" fontId="0" fillId="4" borderId="16" xfId="0" applyFill="1" applyBorder="1" applyAlignment="1" applyProtection="1">
      <alignment horizontal="center"/>
      <protection locked="0"/>
    </xf>
    <xf numFmtId="165" fontId="0" fillId="0" borderId="10" xfId="0" applyNumberFormat="1" applyBorder="1" applyAlignment="1" applyProtection="1">
      <alignment horizontal="center"/>
      <protection locked="0"/>
    </xf>
    <xf numFmtId="3" fontId="0" fillId="3" borderId="8" xfId="0" applyNumberFormat="1" applyFill="1" applyBorder="1" applyAlignment="1" applyProtection="1">
      <alignment horizontal="center"/>
      <protection locked="0"/>
    </xf>
    <xf numFmtId="3" fontId="10" fillId="0" borderId="0" xfId="0" applyNumberFormat="1" applyFont="1" applyAlignment="1" applyProtection="1">
      <alignment horizontal="left"/>
      <protection locked="0"/>
    </xf>
    <xf numFmtId="14" fontId="0" fillId="2" borderId="15" xfId="0" applyNumberFormat="1" applyFill="1" applyBorder="1" applyAlignment="1" applyProtection="1">
      <alignment horizontal="center"/>
    </xf>
    <xf numFmtId="0" fontId="0" fillId="2" borderId="13" xfId="0" applyFill="1" applyBorder="1" applyProtection="1"/>
    <xf numFmtId="0" fontId="0" fillId="2" borderId="10" xfId="0" applyFill="1" applyBorder="1" applyProtection="1"/>
    <xf numFmtId="9" fontId="0" fillId="2" borderId="17" xfId="0" applyNumberFormat="1" applyFill="1" applyBorder="1" applyAlignment="1" applyProtection="1">
      <alignment horizontal="center"/>
    </xf>
    <xf numFmtId="0" fontId="0" fillId="2" borderId="22" xfId="0" applyFill="1" applyBorder="1" applyProtection="1"/>
    <xf numFmtId="0" fontId="0" fillId="2" borderId="11" xfId="0" applyFill="1" applyBorder="1" applyProtection="1"/>
    <xf numFmtId="6" fontId="0" fillId="2" borderId="15" xfId="0" applyNumberFormat="1" applyFill="1" applyBorder="1" applyAlignment="1" applyProtection="1">
      <alignment horizontal="center"/>
    </xf>
    <xf numFmtId="6" fontId="0" fillId="2" borderId="17" xfId="0" applyNumberFormat="1" applyFill="1" applyBorder="1" applyAlignment="1" applyProtection="1">
      <alignment horizontal="center"/>
    </xf>
    <xf numFmtId="0" fontId="0" fillId="2" borderId="19" xfId="0" applyFill="1" applyBorder="1" applyProtection="1"/>
    <xf numFmtId="14" fontId="0" fillId="2" borderId="16" xfId="0" applyNumberFormat="1" applyFill="1" applyBorder="1" applyAlignment="1" applyProtection="1">
      <alignment horizontal="center"/>
    </xf>
    <xf numFmtId="14" fontId="0" fillId="2" borderId="17" xfId="0" applyNumberFormat="1" applyFill="1" applyBorder="1" applyAlignment="1" applyProtection="1">
      <alignment horizontal="center"/>
    </xf>
    <xf numFmtId="0" fontId="9" fillId="2" borderId="0" xfId="0" applyFont="1" applyFill="1" applyBorder="1" applyAlignment="1" applyProtection="1">
      <alignment vertical="top"/>
    </xf>
    <xf numFmtId="0" fontId="1" fillId="2" borderId="0" xfId="0" applyFont="1" applyFill="1" applyBorder="1" applyProtection="1"/>
    <xf numFmtId="0" fontId="0" fillId="2" borderId="23" xfId="0" applyFill="1" applyBorder="1" applyAlignment="1" applyProtection="1">
      <alignment horizontal="center"/>
    </xf>
    <xf numFmtId="2" fontId="0" fillId="2" borderId="0" xfId="0" applyNumberFormat="1" applyFill="1" applyBorder="1" applyAlignment="1" applyProtection="1">
      <alignment horizontal="center"/>
    </xf>
    <xf numFmtId="0" fontId="0" fillId="2" borderId="1" xfId="0" applyFill="1" applyBorder="1" applyAlignment="1" applyProtection="1">
      <alignment horizontal="center"/>
    </xf>
    <xf numFmtId="0" fontId="1" fillId="2" borderId="0" xfId="0" applyFont="1" applyFill="1" applyBorder="1" applyAlignment="1" applyProtection="1">
      <alignment horizontal="left"/>
    </xf>
    <xf numFmtId="0" fontId="0" fillId="2" borderId="15" xfId="0" applyFill="1" applyBorder="1" applyAlignment="1" applyProtection="1">
      <alignment horizontal="center"/>
    </xf>
    <xf numFmtId="164" fontId="0" fillId="2" borderId="17" xfId="0" applyNumberFormat="1" applyFill="1" applyBorder="1" applyAlignment="1" applyProtection="1">
      <alignment horizontal="center"/>
    </xf>
    <xf numFmtId="0" fontId="0" fillId="0" borderId="15" xfId="0" quotePrefix="1" applyBorder="1" applyAlignment="1" applyProtection="1">
      <alignment horizontal="center"/>
      <protection locked="0"/>
    </xf>
    <xf numFmtId="3" fontId="0" fillId="0" borderId="15" xfId="0" quotePrefix="1" applyNumberFormat="1" applyBorder="1" applyAlignment="1" applyProtection="1">
      <alignment horizontal="center"/>
      <protection locked="0"/>
    </xf>
    <xf numFmtId="0" fontId="0" fillId="0" borderId="17" xfId="0" applyBorder="1" applyProtection="1">
      <protection locked="0"/>
    </xf>
    <xf numFmtId="0" fontId="0" fillId="0" borderId="17" xfId="0" applyBorder="1" applyAlignment="1" applyProtection="1">
      <alignment horizontal="center" wrapText="1"/>
      <protection locked="0"/>
    </xf>
    <xf numFmtId="0" fontId="0" fillId="0" borderId="22" xfId="0" applyBorder="1" applyAlignment="1" applyProtection="1">
      <alignment horizontal="center" wrapText="1"/>
      <protection locked="0"/>
    </xf>
    <xf numFmtId="9" fontId="0" fillId="0" borderId="21" xfId="0" applyNumberFormat="1" applyBorder="1" applyAlignment="1" applyProtection="1">
      <alignment horizontal="center"/>
      <protection locked="0"/>
    </xf>
    <xf numFmtId="3" fontId="0" fillId="4" borderId="15" xfId="0" applyNumberFormat="1" applyFill="1" applyBorder="1" applyAlignment="1" applyProtection="1">
      <alignment horizontal="center"/>
      <protection locked="0"/>
    </xf>
    <xf numFmtId="3" fontId="0" fillId="4" borderId="13" xfId="0" applyNumberFormat="1" applyFill="1" applyBorder="1" applyAlignment="1" applyProtection="1">
      <alignment horizontal="center"/>
      <protection locked="0"/>
    </xf>
    <xf numFmtId="9" fontId="0" fillId="0" borderId="1" xfId="0" applyNumberFormat="1" applyBorder="1" applyAlignment="1" applyProtection="1">
      <alignment horizontal="center"/>
      <protection locked="0"/>
    </xf>
    <xf numFmtId="3" fontId="0" fillId="4" borderId="17" xfId="0" applyNumberFormat="1" applyFill="1" applyBorder="1" applyAlignment="1" applyProtection="1">
      <alignment horizontal="center"/>
      <protection locked="0"/>
    </xf>
    <xf numFmtId="3" fontId="0" fillId="4" borderId="22" xfId="0" applyNumberFormat="1" applyFill="1" applyBorder="1" applyAlignment="1" applyProtection="1">
      <alignment horizontal="center"/>
      <protection locked="0"/>
    </xf>
    <xf numFmtId="9" fontId="0" fillId="0" borderId="0" xfId="0" applyNumberFormat="1" applyAlignment="1" applyProtection="1">
      <alignment horizontal="center"/>
      <protection locked="0"/>
    </xf>
    <xf numFmtId="3" fontId="0" fillId="4" borderId="16" xfId="0" applyNumberFormat="1" applyFill="1" applyBorder="1" applyAlignment="1" applyProtection="1">
      <alignment horizontal="center"/>
      <protection locked="0"/>
    </xf>
    <xf numFmtId="3" fontId="0" fillId="4" borderId="10" xfId="0" applyNumberFormat="1" applyFill="1" applyBorder="1" applyAlignment="1" applyProtection="1">
      <alignment horizontal="center"/>
      <protection locked="0"/>
    </xf>
    <xf numFmtId="2" fontId="0" fillId="4" borderId="17" xfId="0" applyNumberFormat="1" applyFill="1" applyBorder="1" applyAlignment="1" applyProtection="1">
      <alignment horizontal="center"/>
      <protection locked="0"/>
    </xf>
    <xf numFmtId="164" fontId="0" fillId="4" borderId="17" xfId="0" applyNumberFormat="1" applyFill="1" applyBorder="1" applyAlignment="1" applyProtection="1">
      <alignment horizontal="center"/>
      <protection locked="0"/>
    </xf>
    <xf numFmtId="3" fontId="10" fillId="0" borderId="0" xfId="0" applyNumberFormat="1" applyFont="1" applyAlignment="1" applyProtection="1">
      <alignment horizontal="right"/>
      <protection locked="0"/>
    </xf>
    <xf numFmtId="165" fontId="0" fillId="3" borderId="8" xfId="0" applyNumberFormat="1" applyFill="1" applyBorder="1" applyAlignment="1" applyProtection="1">
      <alignment horizontal="center"/>
      <protection locked="0"/>
    </xf>
    <xf numFmtId="0" fontId="0" fillId="2" borderId="15" xfId="0" applyFill="1" applyBorder="1" applyProtection="1"/>
    <xf numFmtId="0" fontId="0" fillId="2" borderId="16" xfId="0" applyFill="1" applyBorder="1" applyProtection="1"/>
    <xf numFmtId="9" fontId="0" fillId="2" borderId="16" xfId="0" applyNumberFormat="1" applyFill="1" applyBorder="1" applyAlignment="1" applyProtection="1">
      <alignment horizontal="center"/>
    </xf>
    <xf numFmtId="0" fontId="0" fillId="2" borderId="17" xfId="0" applyFill="1" applyBorder="1" applyProtection="1"/>
    <xf numFmtId="0" fontId="0" fillId="0" borderId="0" xfId="0" applyFill="1" applyBorder="1" applyAlignment="1" applyProtection="1">
      <alignment horizontal="center"/>
      <protection locked="0"/>
    </xf>
    <xf numFmtId="3" fontId="0" fillId="0" borderId="0" xfId="0" applyNumberFormat="1" applyFill="1" applyBorder="1" applyAlignment="1" applyProtection="1">
      <alignment horizontal="center"/>
      <protection locked="0"/>
    </xf>
    <xf numFmtId="0" fontId="0" fillId="0" borderId="12" xfId="0" quotePrefix="1" applyBorder="1" applyAlignment="1" applyProtection="1">
      <alignment horizontal="center"/>
      <protection locked="0"/>
    </xf>
    <xf numFmtId="0" fontId="0" fillId="0" borderId="21" xfId="0" quotePrefix="1" applyBorder="1" applyAlignment="1" applyProtection="1">
      <alignment horizontal="center"/>
      <protection locked="0"/>
    </xf>
    <xf numFmtId="3" fontId="0" fillId="0" borderId="13" xfId="0" quotePrefix="1" applyNumberFormat="1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 wrapText="1"/>
      <protection locked="0"/>
    </xf>
    <xf numFmtId="6" fontId="0" fillId="0" borderId="12" xfId="0" applyNumberFormat="1" applyBorder="1" applyAlignment="1" applyProtection="1">
      <alignment horizontal="center"/>
      <protection locked="0"/>
    </xf>
    <xf numFmtId="164" fontId="0" fillId="4" borderId="21" xfId="0" applyNumberFormat="1" applyFill="1" applyBorder="1" applyAlignment="1" applyProtection="1">
      <alignment horizontal="center"/>
      <protection locked="0"/>
    </xf>
    <xf numFmtId="9" fontId="0" fillId="0" borderId="15" xfId="0" applyNumberFormat="1" applyBorder="1" applyAlignment="1" applyProtection="1">
      <alignment horizontal="center"/>
      <protection locked="0"/>
    </xf>
    <xf numFmtId="3" fontId="0" fillId="4" borderId="21" xfId="0" applyNumberFormat="1" applyFill="1" applyBorder="1" applyAlignment="1" applyProtection="1">
      <alignment horizontal="center"/>
      <protection locked="0"/>
    </xf>
    <xf numFmtId="164" fontId="0" fillId="5" borderId="15" xfId="0" applyNumberFormat="1" applyFill="1" applyBorder="1" applyAlignment="1" applyProtection="1">
      <alignment horizontal="center"/>
      <protection locked="0"/>
    </xf>
    <xf numFmtId="164" fontId="0" fillId="5" borderId="21" xfId="0" applyNumberFormat="1" applyFill="1" applyBorder="1" applyAlignment="1" applyProtection="1">
      <alignment horizontal="center"/>
      <protection locked="0"/>
    </xf>
    <xf numFmtId="6" fontId="0" fillId="0" borderId="20" xfId="0" applyNumberFormat="1" applyBorder="1" applyAlignment="1" applyProtection="1">
      <alignment horizontal="center"/>
      <protection locked="0"/>
    </xf>
    <xf numFmtId="164" fontId="0" fillId="4" borderId="1" xfId="0" applyNumberFormat="1" applyFill="1" applyBorder="1" applyAlignment="1" applyProtection="1">
      <alignment horizontal="center"/>
      <protection locked="0"/>
    </xf>
    <xf numFmtId="9" fontId="0" fillId="0" borderId="17" xfId="0" applyNumberFormat="1" applyBorder="1" applyAlignment="1" applyProtection="1">
      <alignment horizontal="center"/>
      <protection locked="0"/>
    </xf>
    <xf numFmtId="3" fontId="0" fillId="4" borderId="1" xfId="0" applyNumberFormat="1" applyFill="1" applyBorder="1" applyAlignment="1" applyProtection="1">
      <alignment horizontal="center"/>
      <protection locked="0"/>
    </xf>
    <xf numFmtId="164" fontId="0" fillId="5" borderId="17" xfId="0" applyNumberFormat="1" applyFill="1" applyBorder="1" applyAlignment="1" applyProtection="1">
      <alignment horizontal="center"/>
      <protection locked="0"/>
    </xf>
    <xf numFmtId="164" fontId="0" fillId="5" borderId="1" xfId="0" applyNumberFormat="1" applyFill="1" applyBorder="1" applyAlignment="1" applyProtection="1">
      <alignment horizontal="center"/>
      <protection locked="0"/>
    </xf>
    <xf numFmtId="6" fontId="0" fillId="0" borderId="14" xfId="0" applyNumberFormat="1" applyBorder="1" applyAlignment="1" applyProtection="1">
      <alignment horizontal="center"/>
      <protection locked="0"/>
    </xf>
    <xf numFmtId="164" fontId="0" fillId="4" borderId="0" xfId="0" applyNumberFormat="1" applyFill="1" applyAlignment="1" applyProtection="1">
      <alignment horizontal="center"/>
      <protection locked="0"/>
    </xf>
    <xf numFmtId="9" fontId="0" fillId="0" borderId="16" xfId="0" applyNumberFormat="1" applyBorder="1" applyAlignment="1" applyProtection="1">
      <alignment horizontal="center"/>
      <protection locked="0"/>
    </xf>
    <xf numFmtId="3" fontId="0" fillId="4" borderId="0" xfId="0" applyNumberFormat="1" applyFill="1" applyAlignment="1" applyProtection="1">
      <alignment horizontal="center"/>
      <protection locked="0"/>
    </xf>
    <xf numFmtId="164" fontId="0" fillId="5" borderId="16" xfId="0" applyNumberFormat="1" applyFill="1" applyBorder="1" applyAlignment="1" applyProtection="1">
      <alignment horizontal="center"/>
      <protection locked="0"/>
    </xf>
    <xf numFmtId="164" fontId="0" fillId="5" borderId="0" xfId="0" applyNumberFormat="1" applyFill="1" applyAlignment="1" applyProtection="1">
      <alignment horizontal="center"/>
      <protection locked="0"/>
    </xf>
    <xf numFmtId="3" fontId="0" fillId="0" borderId="0" xfId="0" applyNumberFormat="1" applyFill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0" fillId="2" borderId="6" xfId="0" applyFill="1" applyBorder="1" applyAlignment="1" applyProtection="1">
      <alignment horizontal="center"/>
    </xf>
    <xf numFmtId="3" fontId="0" fillId="2" borderId="6" xfId="0" applyNumberFormat="1" applyFill="1" applyBorder="1" applyAlignment="1" applyProtection="1">
      <alignment horizontal="center"/>
    </xf>
    <xf numFmtId="0" fontId="1" fillId="2" borderId="0" xfId="0" applyFont="1" applyFill="1" applyBorder="1" applyAlignment="1" applyProtection="1">
      <alignment horizontal="centerContinuous"/>
    </xf>
    <xf numFmtId="0" fontId="0" fillId="2" borderId="0" xfId="0" applyFill="1" applyBorder="1" applyAlignment="1" applyProtection="1">
      <alignment horizontal="centerContinuous"/>
    </xf>
    <xf numFmtId="3" fontId="1" fillId="2" borderId="0" xfId="0" applyNumberFormat="1" applyFont="1" applyFill="1" applyBorder="1" applyAlignment="1" applyProtection="1">
      <alignment horizontal="centerContinuous"/>
    </xf>
    <xf numFmtId="0" fontId="0" fillId="2" borderId="14" xfId="0" applyFill="1" applyBorder="1" applyAlignment="1" applyProtection="1">
      <alignment textRotation="90" wrapText="1"/>
    </xf>
    <xf numFmtId="0" fontId="0" fillId="2" borderId="0" xfId="0" applyFill="1" applyBorder="1" applyAlignment="1" applyProtection="1">
      <alignment horizontal="right"/>
    </xf>
    <xf numFmtId="164" fontId="0" fillId="2" borderId="12" xfId="0" applyNumberFormat="1" applyFill="1" applyBorder="1" applyAlignment="1" applyProtection="1">
      <alignment horizontal="center"/>
    </xf>
    <xf numFmtId="164" fontId="0" fillId="2" borderId="21" xfId="0" applyNumberFormat="1" applyFill="1" applyBorder="1" applyAlignment="1" applyProtection="1">
      <alignment horizontal="center"/>
    </xf>
    <xf numFmtId="164" fontId="0" fillId="2" borderId="13" xfId="0" applyNumberFormat="1" applyFill="1" applyBorder="1" applyAlignment="1" applyProtection="1">
      <alignment horizontal="center"/>
    </xf>
    <xf numFmtId="164" fontId="0" fillId="2" borderId="14" xfId="0" applyNumberFormat="1" applyFill="1" applyBorder="1" applyAlignment="1" applyProtection="1">
      <alignment horizontal="center"/>
    </xf>
    <xf numFmtId="164" fontId="0" fillId="2" borderId="0" xfId="0" applyNumberFormat="1" applyFill="1" applyBorder="1" applyAlignment="1" applyProtection="1">
      <alignment horizontal="center"/>
    </xf>
    <xf numFmtId="164" fontId="0" fillId="2" borderId="10" xfId="0" applyNumberFormat="1" applyFill="1" applyBorder="1" applyAlignment="1" applyProtection="1">
      <alignment horizontal="center"/>
    </xf>
    <xf numFmtId="164" fontId="0" fillId="2" borderId="20" xfId="0" applyNumberFormat="1" applyFill="1" applyBorder="1" applyAlignment="1" applyProtection="1">
      <alignment horizontal="center"/>
    </xf>
    <xf numFmtId="164" fontId="0" fillId="2" borderId="1" xfId="0" applyNumberFormat="1" applyFill="1" applyBorder="1" applyAlignment="1" applyProtection="1">
      <alignment horizontal="center"/>
    </xf>
    <xf numFmtId="164" fontId="0" fillId="2" borderId="22" xfId="0" applyNumberFormat="1" applyFill="1" applyBorder="1" applyAlignment="1" applyProtection="1">
      <alignment horizontal="center"/>
    </xf>
    <xf numFmtId="3" fontId="0" fillId="2" borderId="9" xfId="0" applyNumberFormat="1" applyFill="1" applyBorder="1" applyAlignment="1" applyProtection="1">
      <alignment horizontal="center"/>
    </xf>
    <xf numFmtId="0" fontId="0" fillId="4" borderId="0" xfId="0" applyFill="1" applyAlignment="1" applyProtection="1">
      <alignment horizontal="right"/>
      <protection locked="0"/>
    </xf>
    <xf numFmtId="3" fontId="0" fillId="4" borderId="0" xfId="0" applyNumberFormat="1" applyFill="1" applyAlignment="1" applyProtection="1">
      <alignment horizontal="left"/>
      <protection locked="0"/>
    </xf>
    <xf numFmtId="0" fontId="0" fillId="4" borderId="0" xfId="0" applyFill="1" applyAlignment="1" applyProtection="1">
      <alignment horizontal="center"/>
      <protection locked="0"/>
    </xf>
    <xf numFmtId="3" fontId="0" fillId="0" borderId="16" xfId="0" applyNumberFormat="1" applyBorder="1" applyAlignment="1" applyProtection="1">
      <alignment horizontal="center"/>
      <protection locked="0"/>
    </xf>
    <xf numFmtId="3" fontId="0" fillId="0" borderId="17" xfId="0" applyNumberFormat="1" applyBorder="1" applyAlignment="1" applyProtection="1">
      <alignment horizontal="center"/>
      <protection locked="0"/>
    </xf>
    <xf numFmtId="3" fontId="0" fillId="4" borderId="24" xfId="0" applyNumberFormat="1" applyFill="1" applyBorder="1" applyAlignment="1" applyProtection="1">
      <alignment horizontal="center"/>
      <protection locked="0"/>
    </xf>
    <xf numFmtId="3" fontId="0" fillId="4" borderId="0" xfId="0" applyNumberFormat="1" applyFill="1" applyProtection="1">
      <protection locked="0"/>
    </xf>
    <xf numFmtId="166" fontId="7" fillId="0" borderId="0" xfId="0" applyNumberFormat="1" applyFont="1" applyProtection="1">
      <protection locked="0"/>
    </xf>
    <xf numFmtId="3" fontId="0" fillId="0" borderId="0" xfId="0" applyNumberFormat="1" applyAlignment="1" applyProtection="1">
      <alignment horizontal="right"/>
      <protection locked="0"/>
    </xf>
    <xf numFmtId="3" fontId="0" fillId="0" borderId="15" xfId="0" applyNumberFormat="1" applyBorder="1" applyAlignment="1" applyProtection="1">
      <alignment horizontal="center"/>
      <protection locked="0"/>
    </xf>
    <xf numFmtId="3" fontId="0" fillId="0" borderId="0" xfId="0" quotePrefix="1" applyNumberFormat="1" applyAlignment="1" applyProtection="1">
      <alignment horizontal="right"/>
      <protection locked="0"/>
    </xf>
    <xf numFmtId="166" fontId="0" fillId="4" borderId="0" xfId="0" applyNumberFormat="1" applyFill="1" applyAlignment="1" applyProtection="1">
      <alignment horizontal="left"/>
      <protection locked="0"/>
    </xf>
    <xf numFmtId="166" fontId="0" fillId="6" borderId="0" xfId="0" applyNumberFormat="1" applyFill="1" applyAlignment="1" applyProtection="1">
      <alignment horizontal="left"/>
      <protection locked="0"/>
    </xf>
    <xf numFmtId="3" fontId="0" fillId="2" borderId="22" xfId="0" applyNumberFormat="1" applyFill="1" applyBorder="1" applyAlignment="1" applyProtection="1">
      <alignment horizontal="center"/>
    </xf>
    <xf numFmtId="14" fontId="0" fillId="2" borderId="0" xfId="0" applyNumberFormat="1" applyFill="1" applyBorder="1" applyProtection="1"/>
    <xf numFmtId="0" fontId="0" fillId="2" borderId="21" xfId="0" applyFill="1" applyBorder="1" applyAlignment="1" applyProtection="1">
      <alignment horizontal="left"/>
    </xf>
    <xf numFmtId="0" fontId="1" fillId="0" borderId="0" xfId="0" applyFont="1" applyProtection="1">
      <protection locked="0"/>
    </xf>
    <xf numFmtId="0" fontId="1" fillId="0" borderId="15" xfId="0" quotePrefix="1" applyFont="1" applyBorder="1" applyAlignment="1" applyProtection="1">
      <alignment horizontal="center"/>
      <protection locked="0"/>
    </xf>
    <xf numFmtId="0" fontId="1" fillId="0" borderId="16" xfId="0" applyFont="1" applyBorder="1" applyAlignment="1" applyProtection="1">
      <alignment horizontal="center"/>
      <protection locked="0"/>
    </xf>
    <xf numFmtId="0" fontId="0" fillId="0" borderId="16" xfId="0" applyBorder="1" applyProtection="1">
      <protection locked="0"/>
    </xf>
    <xf numFmtId="0" fontId="1" fillId="0" borderId="11" xfId="0" applyFont="1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right"/>
      <protection locked="0"/>
    </xf>
    <xf numFmtId="164" fontId="0" fillId="4" borderId="15" xfId="0" applyNumberFormat="1" applyFill="1" applyBorder="1" applyAlignment="1" applyProtection="1">
      <alignment horizontal="center"/>
      <protection locked="0"/>
    </xf>
    <xf numFmtId="164" fontId="0" fillId="4" borderId="13" xfId="0" applyNumberFormat="1" applyFill="1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right"/>
      <protection locked="0"/>
    </xf>
    <xf numFmtId="164" fontId="0" fillId="4" borderId="22" xfId="0" applyNumberFormat="1" applyFill="1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right"/>
      <protection locked="0"/>
    </xf>
    <xf numFmtId="0" fontId="0" fillId="0" borderId="18" xfId="0" applyBorder="1" applyProtection="1">
      <protection locked="0"/>
    </xf>
    <xf numFmtId="0" fontId="0" fillId="0" borderId="23" xfId="0" applyBorder="1" applyProtection="1">
      <protection locked="0"/>
    </xf>
    <xf numFmtId="164" fontId="0" fillId="4" borderId="11" xfId="0" applyNumberFormat="1" applyFill="1" applyBorder="1" applyAlignment="1" applyProtection="1">
      <alignment horizontal="center"/>
      <protection locked="0"/>
    </xf>
    <xf numFmtId="164" fontId="0" fillId="4" borderId="19" xfId="0" applyNumberFormat="1" applyFill="1" applyBorder="1" applyAlignment="1" applyProtection="1">
      <alignment horizontal="center"/>
      <protection locked="0"/>
    </xf>
    <xf numFmtId="0" fontId="1" fillId="0" borderId="17" xfId="0" applyFont="1" applyBorder="1" applyAlignment="1" applyProtection="1">
      <alignment horizontal="center"/>
      <protection locked="0"/>
    </xf>
    <xf numFmtId="3" fontId="0" fillId="4" borderId="12" xfId="0" applyNumberFormat="1" applyFill="1" applyBorder="1" applyAlignment="1" applyProtection="1">
      <alignment horizontal="center"/>
      <protection locked="0"/>
    </xf>
    <xf numFmtId="3" fontId="0" fillId="3" borderId="13" xfId="0" applyNumberFormat="1" applyFill="1" applyBorder="1" applyAlignment="1" applyProtection="1">
      <alignment horizontal="center"/>
      <protection locked="0"/>
    </xf>
    <xf numFmtId="3" fontId="0" fillId="4" borderId="20" xfId="0" applyNumberFormat="1" applyFill="1" applyBorder="1" applyAlignment="1" applyProtection="1">
      <alignment horizontal="center"/>
      <protection locked="0"/>
    </xf>
    <xf numFmtId="3" fontId="0" fillId="3" borderId="22" xfId="0" applyNumberFormat="1" applyFill="1" applyBorder="1" applyAlignment="1" applyProtection="1">
      <alignment horizontal="center"/>
      <protection locked="0"/>
    </xf>
    <xf numFmtId="3" fontId="7" fillId="2" borderId="0" xfId="0" applyNumberFormat="1" applyFont="1" applyFill="1" applyBorder="1" applyProtection="1"/>
    <xf numFmtId="0" fontId="1" fillId="2" borderId="11" xfId="0" applyFont="1" applyFill="1" applyBorder="1" applyAlignment="1" applyProtection="1">
      <alignment horizontal="centerContinuous"/>
    </xf>
    <xf numFmtId="0" fontId="0" fillId="2" borderId="19" xfId="0" applyFill="1" applyBorder="1" applyAlignment="1" applyProtection="1">
      <alignment horizontal="centerContinuous"/>
    </xf>
    <xf numFmtId="9" fontId="0" fillId="2" borderId="11" xfId="0" applyNumberFormat="1" applyFill="1" applyBorder="1" applyProtection="1"/>
    <xf numFmtId="0" fontId="0" fillId="2" borderId="23" xfId="0" applyFill="1" applyBorder="1" applyProtection="1"/>
    <xf numFmtId="0" fontId="1" fillId="2" borderId="18" xfId="0" applyFont="1" applyFill="1" applyBorder="1" applyAlignment="1" applyProtection="1">
      <alignment horizontal="center"/>
    </xf>
    <xf numFmtId="0" fontId="1" fillId="2" borderId="11" xfId="0" applyFont="1" applyFill="1" applyBorder="1" applyAlignment="1" applyProtection="1">
      <alignment horizont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0" fillId="2" borderId="15" xfId="0" applyFill="1" applyBorder="1" applyAlignment="1" applyProtection="1">
      <alignment horizontal="center" vertical="center"/>
    </xf>
    <xf numFmtId="0" fontId="0" fillId="2" borderId="17" xfId="0" applyFill="1" applyBorder="1" applyAlignment="1" applyProtection="1">
      <alignment horizontal="center" vertical="center"/>
    </xf>
    <xf numFmtId="0" fontId="3" fillId="2" borderId="3" xfId="1" applyFill="1" applyBorder="1" applyAlignment="1" applyProtection="1">
      <alignment horizontal="right"/>
    </xf>
    <xf numFmtId="0" fontId="3" fillId="2" borderId="4" xfId="1" applyFill="1" applyBorder="1" applyAlignment="1" applyProtection="1">
      <alignment horizontal="right"/>
    </xf>
    <xf numFmtId="0" fontId="0" fillId="0" borderId="16" xfId="0" applyBorder="1" applyAlignment="1" applyProtection="1">
      <alignment horizontal="center" wrapText="1"/>
      <protection locked="0"/>
    </xf>
    <xf numFmtId="0" fontId="0" fillId="0" borderId="17" xfId="0" applyBorder="1" applyAlignment="1" applyProtection="1">
      <alignment horizontal="center" wrapText="1"/>
      <protection locked="0"/>
    </xf>
    <xf numFmtId="14" fontId="0" fillId="2" borderId="12" xfId="0" applyNumberFormat="1" applyFill="1" applyBorder="1" applyAlignment="1" applyProtection="1">
      <alignment horizontal="center" vertical="center"/>
    </xf>
    <xf numFmtId="14" fontId="0" fillId="2" borderId="14" xfId="0" applyNumberFormat="1" applyFill="1" applyBorder="1" applyAlignment="1" applyProtection="1">
      <alignment horizontal="center" vertical="center"/>
    </xf>
    <xf numFmtId="14" fontId="0" fillId="2" borderId="20" xfId="0" applyNumberFormat="1" applyFill="1" applyBorder="1" applyAlignment="1" applyProtection="1">
      <alignment horizontal="center" vertical="center"/>
    </xf>
    <xf numFmtId="0" fontId="0" fillId="2" borderId="16" xfId="0" applyFill="1" applyBorder="1" applyAlignment="1" applyProtection="1">
      <alignment horizontal="center" vertical="center"/>
    </xf>
    <xf numFmtId="0" fontId="0" fillId="0" borderId="15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0" fillId="2" borderId="15" xfId="0" applyFill="1" applyBorder="1" applyAlignment="1" applyProtection="1">
      <alignment horizontal="center"/>
    </xf>
    <xf numFmtId="0" fontId="0" fillId="2" borderId="17" xfId="0" applyFill="1" applyBorder="1" applyAlignment="1" applyProtection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592666</xdr:colOff>
      <xdr:row>17</xdr:row>
      <xdr:rowOff>370417</xdr:rowOff>
    </xdr:from>
    <xdr:to>
      <xdr:col>7</xdr:col>
      <xdr:colOff>508001</xdr:colOff>
      <xdr:row>21</xdr:row>
      <xdr:rowOff>179917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CE9DFF0-45D3-4DF3-AC4C-DF272E21FD8F}"/>
            </a:ext>
          </a:extLst>
        </xdr:cNvPr>
        <xdr:cNvSpPr txBox="1"/>
      </xdr:nvSpPr>
      <xdr:spPr>
        <a:xfrm>
          <a:off x="6050491" y="3608917"/>
          <a:ext cx="591610" cy="952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n-GB" sz="1100"/>
            <a:t>Occurrence</a:t>
          </a:r>
          <a:r>
            <a:rPr lang="en-GB" sz="1100" baseline="0"/>
            <a:t> Limit</a:t>
          </a:r>
          <a:endParaRPr lang="en-GB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137582</xdr:colOff>
      <xdr:row>19</xdr:row>
      <xdr:rowOff>158749</xdr:rowOff>
    </xdr:from>
    <xdr:to>
      <xdr:col>2</xdr:col>
      <xdr:colOff>412750</xdr:colOff>
      <xdr:row>24</xdr:row>
      <xdr:rowOff>158749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DEBD97A-2E6F-47D2-AD54-1C1A8DBFDF60}"/>
            </a:ext>
          </a:extLst>
        </xdr:cNvPr>
        <xdr:cNvSpPr txBox="1"/>
      </xdr:nvSpPr>
      <xdr:spPr>
        <a:xfrm>
          <a:off x="851957" y="3778249"/>
          <a:ext cx="589493" cy="952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n-GB" sz="1100"/>
            <a:t>Occurrence</a:t>
          </a:r>
          <a:r>
            <a:rPr lang="en-GB" sz="1100" baseline="0"/>
            <a:t> Limit</a:t>
          </a:r>
          <a:endParaRPr lang="en-GB" sz="1100"/>
        </a:p>
      </xdr:txBody>
    </xdr:sp>
    <xdr:clientData/>
  </xdr:twoCellAnchor>
  <xdr:twoCellAnchor>
    <xdr:from>
      <xdr:col>1</xdr:col>
      <xdr:colOff>105833</xdr:colOff>
      <xdr:row>26</xdr:row>
      <xdr:rowOff>162983</xdr:rowOff>
    </xdr:from>
    <xdr:to>
      <xdr:col>2</xdr:col>
      <xdr:colOff>449792</xdr:colOff>
      <xdr:row>31</xdr:row>
      <xdr:rowOff>162983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EC15A55-243D-4178-BA70-08D3B00A7776}"/>
            </a:ext>
          </a:extLst>
        </xdr:cNvPr>
        <xdr:cNvSpPr txBox="1"/>
      </xdr:nvSpPr>
      <xdr:spPr>
        <a:xfrm>
          <a:off x="820208" y="5115983"/>
          <a:ext cx="658284" cy="952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n-GB" sz="1100"/>
            <a:t>Occurrence</a:t>
          </a:r>
          <a:r>
            <a:rPr lang="en-GB" sz="1100" baseline="0"/>
            <a:t> Limit</a:t>
          </a:r>
          <a:endParaRPr lang="en-GB" sz="1100"/>
        </a:p>
      </xdr:txBody>
    </xdr:sp>
    <xdr:clientData/>
  </xdr:twoCellAnchor>
  <xdr:twoCellAnchor>
    <xdr:from>
      <xdr:col>8</xdr:col>
      <xdr:colOff>317498</xdr:colOff>
      <xdr:row>20</xdr:row>
      <xdr:rowOff>0</xdr:rowOff>
    </xdr:from>
    <xdr:to>
      <xdr:col>9</xdr:col>
      <xdr:colOff>338666</xdr:colOff>
      <xdr:row>25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DC13628-9137-44EE-BE03-B6EF2504CA85}"/>
            </a:ext>
          </a:extLst>
        </xdr:cNvPr>
        <xdr:cNvSpPr txBox="1"/>
      </xdr:nvSpPr>
      <xdr:spPr>
        <a:xfrm>
          <a:off x="5480048" y="3810000"/>
          <a:ext cx="630768" cy="952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n-GB" sz="1100"/>
            <a:t>Occurrence</a:t>
          </a:r>
          <a:r>
            <a:rPr lang="en-GB" sz="1100" baseline="0"/>
            <a:t> Limit</a:t>
          </a:r>
          <a:endParaRPr lang="en-GB" sz="1100"/>
        </a:p>
      </xdr:txBody>
    </xdr:sp>
    <xdr:clientData/>
  </xdr:twoCellAnchor>
  <xdr:twoCellAnchor>
    <xdr:from>
      <xdr:col>8</xdr:col>
      <xdr:colOff>328084</xdr:colOff>
      <xdr:row>26</xdr:row>
      <xdr:rowOff>4233</xdr:rowOff>
    </xdr:from>
    <xdr:to>
      <xdr:col>9</xdr:col>
      <xdr:colOff>335494</xdr:colOff>
      <xdr:row>31</xdr:row>
      <xdr:rowOff>4233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5CAEC69-093F-4FE4-9E06-300D3C60C163}"/>
            </a:ext>
          </a:extLst>
        </xdr:cNvPr>
        <xdr:cNvSpPr txBox="1"/>
      </xdr:nvSpPr>
      <xdr:spPr>
        <a:xfrm>
          <a:off x="5490634" y="4957233"/>
          <a:ext cx="617010" cy="952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n-GB" sz="1100"/>
            <a:t>Occurrence</a:t>
          </a:r>
          <a:r>
            <a:rPr lang="en-GB" sz="1100" baseline="0"/>
            <a:t> Limit</a:t>
          </a:r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5" x14ac:dyDescent="0.25"/>
  <cols>
    <col min="1" max="1" width="9.140625" style="1"/>
    <col min="2" max="2" width="22.7109375" style="2" customWidth="1"/>
    <col min="3" max="3" width="64" style="1" customWidth="1"/>
  </cols>
  <sheetData>
    <row r="5" spans="1:3" ht="15" customHeight="1" x14ac:dyDescent="0.25">
      <c r="A5" s="214" t="s">
        <v>13</v>
      </c>
      <c r="B5" s="214"/>
      <c r="C5" s="214"/>
    </row>
    <row r="6" spans="1:3" ht="15" customHeight="1" x14ac:dyDescent="0.25">
      <c r="A6" s="214"/>
      <c r="B6" s="214"/>
      <c r="C6" s="214"/>
    </row>
    <row r="7" spans="1:3" ht="15" customHeight="1" x14ac:dyDescent="0.25"/>
    <row r="8" spans="1:3" ht="15" customHeight="1" x14ac:dyDescent="0.3">
      <c r="A8" s="215" t="s">
        <v>10</v>
      </c>
      <c r="B8" s="215"/>
      <c r="C8" s="215"/>
    </row>
    <row r="9" spans="1:3" ht="21" x14ac:dyDescent="0.35">
      <c r="A9" s="6"/>
      <c r="B9" s="6"/>
      <c r="C9" s="6"/>
    </row>
    <row r="10" spans="1:3" x14ac:dyDescent="0.25">
      <c r="A10" s="3" t="s">
        <v>0</v>
      </c>
      <c r="B10" s="3" t="s">
        <v>1</v>
      </c>
      <c r="C10" s="3" t="s">
        <v>2</v>
      </c>
    </row>
    <row r="11" spans="1:3" x14ac:dyDescent="0.25">
      <c r="A11" s="4">
        <v>1</v>
      </c>
      <c r="B11" s="2" t="s">
        <v>68</v>
      </c>
      <c r="C11" s="1" t="s">
        <v>16</v>
      </c>
    </row>
    <row r="12" spans="1:3" x14ac:dyDescent="0.25">
      <c r="A12" s="4">
        <v>2</v>
      </c>
      <c r="B12" s="2" t="s">
        <v>146</v>
      </c>
      <c r="C12" s="1" t="s">
        <v>69</v>
      </c>
    </row>
    <row r="13" spans="1:3" x14ac:dyDescent="0.25">
      <c r="A13" s="4">
        <v>3</v>
      </c>
      <c r="B13" s="2" t="s">
        <v>147</v>
      </c>
      <c r="C13" t="s">
        <v>113</v>
      </c>
    </row>
    <row r="14" spans="1:3" x14ac:dyDescent="0.25">
      <c r="A14" s="4">
        <v>4</v>
      </c>
      <c r="B14" s="2" t="s">
        <v>246</v>
      </c>
      <c r="C14" t="s">
        <v>148</v>
      </c>
    </row>
    <row r="15" spans="1:3" x14ac:dyDescent="0.25">
      <c r="A15" s="4">
        <v>5</v>
      </c>
      <c r="B15" s="2" t="s">
        <v>247</v>
      </c>
      <c r="C15" s="1" t="s">
        <v>202</v>
      </c>
    </row>
    <row r="16" spans="1:3" x14ac:dyDescent="0.25">
      <c r="A16" s="4"/>
    </row>
    <row r="17" spans="1:1" x14ac:dyDescent="0.25">
      <c r="A17" s="4"/>
    </row>
    <row r="18" spans="1:1" x14ac:dyDescent="0.25">
      <c r="A18" s="4"/>
    </row>
    <row r="19" spans="1:1" x14ac:dyDescent="0.25">
      <c r="A19" s="5"/>
    </row>
    <row r="20" spans="1:1" x14ac:dyDescent="0.25">
      <c r="A20" s="5"/>
    </row>
    <row r="21" spans="1:1" x14ac:dyDescent="0.25">
      <c r="A21" s="5"/>
    </row>
    <row r="22" spans="1:1" x14ac:dyDescent="0.25">
      <c r="A22" s="5"/>
    </row>
    <row r="23" spans="1:1" x14ac:dyDescent="0.25">
      <c r="A23" s="5"/>
    </row>
    <row r="24" spans="1:1" x14ac:dyDescent="0.25">
      <c r="A24" s="5"/>
    </row>
    <row r="25" spans="1:1" x14ac:dyDescent="0.25">
      <c r="A25" s="5"/>
    </row>
    <row r="26" spans="1:1" x14ac:dyDescent="0.25">
      <c r="A26" s="5"/>
    </row>
    <row r="27" spans="1:1" x14ac:dyDescent="0.25">
      <c r="A27" s="5"/>
    </row>
    <row r="28" spans="1:1" x14ac:dyDescent="0.25">
      <c r="A28" s="5"/>
    </row>
    <row r="29" spans="1:1" x14ac:dyDescent="0.25">
      <c r="A29" s="5"/>
    </row>
    <row r="30" spans="1:1" x14ac:dyDescent="0.25">
      <c r="A30" s="5"/>
    </row>
    <row r="31" spans="1:1" x14ac:dyDescent="0.25">
      <c r="A31" s="5"/>
    </row>
    <row r="32" spans="1:1" x14ac:dyDescent="0.25">
      <c r="A32" s="5"/>
    </row>
    <row r="33" spans="1:1" x14ac:dyDescent="0.25">
      <c r="A33" s="5"/>
    </row>
    <row r="34" spans="1:1" x14ac:dyDescent="0.25">
      <c r="A34" s="5"/>
    </row>
    <row r="35" spans="1:1" x14ac:dyDescent="0.25">
      <c r="A35" s="5"/>
    </row>
    <row r="36" spans="1:1" x14ac:dyDescent="0.25">
      <c r="A36" s="5"/>
    </row>
    <row r="37" spans="1:1" x14ac:dyDescent="0.25">
      <c r="A37" s="5"/>
    </row>
    <row r="38" spans="1:1" x14ac:dyDescent="0.25">
      <c r="A38" s="5"/>
    </row>
    <row r="39" spans="1:1" x14ac:dyDescent="0.25">
      <c r="A39" s="5"/>
    </row>
    <row r="40" spans="1:1" x14ac:dyDescent="0.25">
      <c r="A40" s="5"/>
    </row>
    <row r="41" spans="1:1" x14ac:dyDescent="0.25">
      <c r="A41" s="5"/>
    </row>
    <row r="42" spans="1:1" x14ac:dyDescent="0.25">
      <c r="A42" s="5"/>
    </row>
    <row r="43" spans="1:1" x14ac:dyDescent="0.25">
      <c r="A43" s="5"/>
    </row>
    <row r="44" spans="1:1" x14ac:dyDescent="0.25">
      <c r="A44" s="5"/>
    </row>
    <row r="45" spans="1:1" x14ac:dyDescent="0.25">
      <c r="A45" s="5"/>
    </row>
    <row r="46" spans="1:1" x14ac:dyDescent="0.25">
      <c r="A46" s="5"/>
    </row>
    <row r="47" spans="1:1" x14ac:dyDescent="0.25">
      <c r="A47" s="5"/>
    </row>
    <row r="48" spans="1:1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algorithmName="SHA-512" hashValue="gc84fI879jwvNtYXIxlblMkADuMKei6RR5BC3enTa4R38ipOq7isdHgLxDz2J9FaUgjULkYjZQtZQP209V0fWw==" saltValue="P0izIHqTpNkUQg5Ff0iOlw==" spinCount="100000" sheet="1" objects="1" scenarios="1" formatCells="0" formatColumns="0" formatRows="0"/>
  <mergeCells count="2">
    <mergeCell ref="A5:C6"/>
    <mergeCell ref="A8:C8"/>
  </mergeCells>
  <hyperlinks>
    <hyperlink ref="A11" location="'W-ISO-Rating1'!A1" display="'W-ISO-Rating1'!A1" xr:uid="{DC971D5C-483B-4A01-B4E0-7E9F4C0FB7EB}"/>
    <hyperlink ref="A12" location="'W-ISO-Rating2'!A1" display="'W-ISO-Rating2'!A1" xr:uid="{FA3E52E5-7FA8-412A-AD2E-4E41CC7BA2FA}"/>
    <hyperlink ref="A13" location="'W-ISO-Rating3'!A1" display="'W-ISO-Rating3'!A1" xr:uid="{EFD53E6E-22CE-4F53-B213-2E6A550614DF}"/>
    <hyperlink ref="A14" location="'W-ISO-Rating4'!A1" display="'W-ISO-Rating4'!A1" xr:uid="{B4F0D022-F021-4C91-9034-1D8EC6D3974E}"/>
    <hyperlink ref="A15" location="'W-ISO-Rating5'!A1" display="'W-ISO-Rating5'!A1" xr:uid="{AB133FB2-8F6E-49BB-8CB6-F6F1111E3931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96E14-5951-48BE-9450-6CF163300651}">
  <sheetPr codeName="Sheet84"/>
  <dimension ref="A1:Y57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3.5703125" style="8" customWidth="1"/>
    <col min="3" max="3" width="17.140625" style="8" customWidth="1"/>
    <col min="4" max="4" width="26.140625" style="8" customWidth="1"/>
    <col min="5" max="5" width="17.7109375" style="8" customWidth="1"/>
    <col min="6" max="6" width="12.28515625" style="8" customWidth="1"/>
    <col min="7" max="7" width="12.5703125" style="8" bestFit="1" customWidth="1"/>
    <col min="8" max="8" width="9.140625" style="8"/>
    <col min="9" max="9" width="9.140625" style="8" customWidth="1"/>
    <col min="10" max="10" width="2.7109375" style="8" customWidth="1"/>
    <col min="11" max="11" width="10.42578125" style="8" customWidth="1"/>
    <col min="12" max="12" width="9.5703125" style="8" customWidth="1"/>
    <col min="13" max="13" width="11.28515625" style="8" customWidth="1"/>
    <col min="14" max="17" width="9.28515625" style="8" customWidth="1"/>
    <col min="18" max="18" width="21" style="8" bestFit="1" customWidth="1"/>
    <col min="19" max="19" width="9.140625" style="8" customWidth="1"/>
    <col min="20" max="20" width="9.140625" style="8"/>
    <col min="21" max="21" width="9.140625" style="8" customWidth="1"/>
    <col min="22" max="22" width="9.140625" style="8"/>
    <col min="23" max="23" width="4" style="8" customWidth="1"/>
    <col min="24" max="16384" width="9.140625" style="8"/>
  </cols>
  <sheetData>
    <row r="1" spans="1:25" x14ac:dyDescent="0.25">
      <c r="A1" s="11" t="s">
        <v>3</v>
      </c>
      <c r="B1" s="12"/>
      <c r="C1" s="12" t="s">
        <v>14</v>
      </c>
      <c r="D1" s="13"/>
      <c r="E1" s="12"/>
      <c r="F1" s="12"/>
      <c r="G1" s="12"/>
      <c r="H1" s="218" t="s">
        <v>8</v>
      </c>
      <c r="I1" s="219"/>
      <c r="J1" s="24"/>
      <c r="K1" s="7" t="s">
        <v>9</v>
      </c>
      <c r="X1" s="24"/>
    </row>
    <row r="2" spans="1:25" x14ac:dyDescent="0.25">
      <c r="A2" s="14" t="s">
        <v>4</v>
      </c>
      <c r="B2" s="15"/>
      <c r="C2" s="15" t="s">
        <v>15</v>
      </c>
      <c r="D2" s="15"/>
      <c r="E2" s="15"/>
      <c r="F2" s="15"/>
      <c r="G2" s="15"/>
      <c r="H2" s="15"/>
      <c r="I2" s="16"/>
      <c r="J2" s="24"/>
      <c r="X2" s="24"/>
    </row>
    <row r="3" spans="1:25" x14ac:dyDescent="0.25">
      <c r="A3" s="14" t="s">
        <v>5</v>
      </c>
      <c r="B3" s="15"/>
      <c r="C3" s="15" t="s">
        <v>16</v>
      </c>
      <c r="D3" s="15"/>
      <c r="E3" s="15"/>
      <c r="F3" s="15"/>
      <c r="G3" s="15"/>
      <c r="H3" s="15"/>
      <c r="I3" s="16"/>
      <c r="J3" s="24"/>
      <c r="K3" s="8" t="s">
        <v>17</v>
      </c>
      <c r="X3" s="24"/>
    </row>
    <row r="4" spans="1:25" x14ac:dyDescent="0.25">
      <c r="A4" s="17"/>
      <c r="B4" s="18"/>
      <c r="C4" s="18"/>
      <c r="D4" s="18"/>
      <c r="E4" s="18"/>
      <c r="F4" s="18"/>
      <c r="G4" s="18"/>
      <c r="H4" s="18"/>
      <c r="I4" s="19"/>
      <c r="J4" s="9"/>
      <c r="K4" s="8" t="s">
        <v>18</v>
      </c>
      <c r="X4" s="9"/>
      <c r="Y4" s="10"/>
    </row>
    <row r="5" spans="1:25" ht="15" customHeight="1" x14ac:dyDescent="0.25">
      <c r="A5" s="20" t="s">
        <v>6</v>
      </c>
      <c r="B5" s="15"/>
      <c r="C5" s="15" t="s">
        <v>19</v>
      </c>
      <c r="D5" s="15"/>
      <c r="E5" s="15"/>
      <c r="F5" s="15"/>
      <c r="G5" s="15"/>
      <c r="H5" s="15"/>
      <c r="I5" s="16"/>
      <c r="J5" s="9"/>
      <c r="K5" s="8" t="s">
        <v>20</v>
      </c>
      <c r="U5" s="10"/>
      <c r="V5" s="10"/>
      <c r="W5" s="10"/>
      <c r="X5" s="9"/>
      <c r="Y5" s="10"/>
    </row>
    <row r="6" spans="1:25" x14ac:dyDescent="0.25">
      <c r="A6" s="21"/>
      <c r="B6" s="15"/>
      <c r="C6" s="15"/>
      <c r="D6" s="15"/>
      <c r="E6" s="15"/>
      <c r="F6" s="15"/>
      <c r="G6" s="15"/>
      <c r="H6" s="15"/>
      <c r="I6" s="16"/>
      <c r="J6" s="9"/>
      <c r="U6" s="10"/>
      <c r="V6" s="10"/>
      <c r="W6" s="10"/>
      <c r="X6" s="9"/>
      <c r="Y6" s="10"/>
    </row>
    <row r="7" spans="1:25" ht="15" customHeight="1" x14ac:dyDescent="0.25">
      <c r="A7" s="21"/>
      <c r="B7" s="15"/>
      <c r="C7" s="87">
        <v>41974</v>
      </c>
      <c r="D7" s="88" t="s">
        <v>21</v>
      </c>
      <c r="E7" s="15"/>
      <c r="F7" s="15"/>
      <c r="G7" s="15"/>
      <c r="H7" s="15"/>
      <c r="I7" s="16"/>
      <c r="J7" s="9"/>
      <c r="K7" s="8" t="s">
        <v>22</v>
      </c>
      <c r="U7" s="10"/>
      <c r="V7" s="10"/>
      <c r="W7" s="10"/>
      <c r="X7" s="9"/>
      <c r="Y7" s="10"/>
    </row>
    <row r="8" spans="1:25" ht="15" customHeight="1" x14ac:dyDescent="0.25">
      <c r="A8" s="20"/>
      <c r="B8" s="18"/>
      <c r="C8" s="30" t="s">
        <v>23</v>
      </c>
      <c r="D8" s="89" t="s">
        <v>24</v>
      </c>
      <c r="E8" s="15"/>
      <c r="F8" s="15"/>
      <c r="G8" s="15"/>
      <c r="H8" s="15"/>
      <c r="I8" s="16"/>
      <c r="J8" s="9"/>
      <c r="K8" s="8" t="s">
        <v>25</v>
      </c>
      <c r="U8" s="10"/>
      <c r="V8" s="10"/>
      <c r="W8" s="10"/>
      <c r="X8" s="9"/>
      <c r="Y8" s="10"/>
    </row>
    <row r="9" spans="1:25" x14ac:dyDescent="0.25">
      <c r="A9" s="20"/>
      <c r="B9" s="18"/>
      <c r="C9" s="90">
        <v>0.65</v>
      </c>
      <c r="D9" s="91" t="s">
        <v>26</v>
      </c>
      <c r="E9" s="15"/>
      <c r="F9" s="15"/>
      <c r="G9" s="15"/>
      <c r="H9" s="15"/>
      <c r="I9" s="16"/>
      <c r="J9" s="9"/>
      <c r="U9" s="10"/>
      <c r="V9" s="10"/>
      <c r="W9" s="10"/>
      <c r="X9" s="9"/>
      <c r="Y9" s="10"/>
    </row>
    <row r="10" spans="1:25" x14ac:dyDescent="0.25">
      <c r="A10" s="17"/>
      <c r="B10" s="18"/>
      <c r="C10" s="15"/>
      <c r="D10" s="15"/>
      <c r="E10" s="15"/>
      <c r="F10" s="15"/>
      <c r="G10" s="15"/>
      <c r="H10" s="15"/>
      <c r="I10" s="16"/>
      <c r="J10" s="9"/>
      <c r="K10" s="8" t="s">
        <v>27</v>
      </c>
      <c r="U10" s="10"/>
      <c r="V10" s="10"/>
      <c r="W10" s="10"/>
      <c r="X10" s="9"/>
      <c r="Y10" s="10"/>
    </row>
    <row r="11" spans="1:25" ht="17.25" x14ac:dyDescent="0.25">
      <c r="A11" s="17"/>
      <c r="B11" s="18"/>
      <c r="C11" s="15"/>
      <c r="D11" s="92" t="s">
        <v>28</v>
      </c>
      <c r="E11" s="15"/>
      <c r="F11" s="15"/>
      <c r="G11" s="15"/>
      <c r="H11" s="15"/>
      <c r="I11" s="16"/>
      <c r="J11" s="9"/>
      <c r="K11" s="8" t="s">
        <v>29</v>
      </c>
      <c r="U11" s="10"/>
      <c r="V11" s="10"/>
      <c r="W11" s="10"/>
      <c r="X11" s="9"/>
      <c r="Y11" s="10"/>
    </row>
    <row r="12" spans="1:25" x14ac:dyDescent="0.25">
      <c r="A12" s="17"/>
      <c r="B12" s="18"/>
      <c r="C12" s="93">
        <v>75000</v>
      </c>
      <c r="D12" s="88" t="s">
        <v>30</v>
      </c>
      <c r="E12" s="15"/>
      <c r="F12" s="15"/>
      <c r="G12" s="15"/>
      <c r="H12" s="15"/>
      <c r="I12" s="16"/>
      <c r="J12" s="9"/>
      <c r="K12" s="8" t="s">
        <v>31</v>
      </c>
      <c r="U12" s="10"/>
      <c r="V12" s="10"/>
      <c r="W12" s="10"/>
      <c r="X12" s="9"/>
      <c r="Y12" s="10"/>
    </row>
    <row r="13" spans="1:25" x14ac:dyDescent="0.25">
      <c r="A13" s="17"/>
      <c r="B13" s="18"/>
      <c r="C13" s="94">
        <v>25000</v>
      </c>
      <c r="D13" s="91" t="s">
        <v>32</v>
      </c>
      <c r="E13" s="15"/>
      <c r="F13" s="15"/>
      <c r="G13" s="15"/>
      <c r="H13" s="15"/>
      <c r="I13" s="16"/>
      <c r="J13" s="9"/>
      <c r="U13" s="10"/>
      <c r="V13" s="10"/>
      <c r="W13" s="10"/>
      <c r="X13" s="9"/>
      <c r="Y13" s="10"/>
    </row>
    <row r="14" spans="1:25" x14ac:dyDescent="0.25">
      <c r="A14" s="17"/>
      <c r="B14" s="18"/>
      <c r="C14" s="15"/>
      <c r="D14" s="15"/>
      <c r="E14" s="15"/>
      <c r="F14" s="15"/>
      <c r="G14" s="15"/>
      <c r="H14" s="15"/>
      <c r="I14" s="16"/>
      <c r="J14" s="9"/>
      <c r="L14" s="65" t="s">
        <v>33</v>
      </c>
      <c r="M14" s="66" t="str">
        <f>TEXT(C9,"#%")&amp;" * "&amp;TEXT(C12,"$#,###")&amp;" = "&amp;TEXT(C9*C12,"$#,###")</f>
        <v>65% * $75,000 = $48,750</v>
      </c>
      <c r="N14" s="66"/>
      <c r="O14" s="66"/>
      <c r="U14" s="10"/>
      <c r="V14" s="10"/>
      <c r="W14" s="10"/>
      <c r="X14" s="9"/>
      <c r="Y14" s="10"/>
    </row>
    <row r="15" spans="1:25" x14ac:dyDescent="0.25">
      <c r="A15" s="21"/>
      <c r="B15" s="15"/>
      <c r="C15" s="28" t="s">
        <v>21</v>
      </c>
      <c r="D15" s="95" t="s">
        <v>24</v>
      </c>
      <c r="E15" s="15"/>
      <c r="F15" s="15"/>
      <c r="G15" s="15"/>
      <c r="H15" s="15"/>
      <c r="I15" s="16"/>
      <c r="J15" s="9"/>
      <c r="L15" s="65" t="s">
        <v>34</v>
      </c>
      <c r="M15" s="66" t="str">
        <f>TEXT(C9,"#%")&amp;" * "&amp;TEXT(C13,"$#,###")&amp;" = "&amp;TEXT(C9*C13,"$#,###")</f>
        <v>65% * $25,000 = $16,250</v>
      </c>
      <c r="N15" s="66"/>
      <c r="O15" s="66"/>
      <c r="U15" s="10"/>
      <c r="V15" s="10"/>
      <c r="W15" s="10"/>
      <c r="X15" s="9"/>
      <c r="Y15" s="10"/>
    </row>
    <row r="16" spans="1:25" x14ac:dyDescent="0.25">
      <c r="A16" s="21"/>
      <c r="B16" s="15"/>
      <c r="C16" s="87">
        <v>41244</v>
      </c>
      <c r="D16" s="88" t="s">
        <v>35</v>
      </c>
      <c r="E16" s="15"/>
      <c r="F16" s="15"/>
      <c r="G16" s="15"/>
      <c r="H16" s="15"/>
      <c r="I16" s="16"/>
      <c r="J16" s="9"/>
      <c r="U16" s="10"/>
      <c r="V16" s="10"/>
      <c r="W16" s="10"/>
      <c r="X16" s="9"/>
      <c r="Y16" s="10"/>
    </row>
    <row r="17" spans="1:25" x14ac:dyDescent="0.25">
      <c r="A17" s="21"/>
      <c r="B17" s="15"/>
      <c r="C17" s="96">
        <v>40878</v>
      </c>
      <c r="D17" s="89" t="s">
        <v>36</v>
      </c>
      <c r="E17" s="15"/>
      <c r="F17" s="15"/>
      <c r="G17" s="15"/>
      <c r="H17" s="15"/>
      <c r="I17" s="16"/>
      <c r="J17" s="9"/>
      <c r="K17" s="8" t="s">
        <v>37</v>
      </c>
      <c r="U17" s="10"/>
      <c r="V17" s="10"/>
      <c r="W17" s="10"/>
      <c r="X17" s="9"/>
      <c r="Y17" s="10"/>
    </row>
    <row r="18" spans="1:25" x14ac:dyDescent="0.25">
      <c r="A18" s="21"/>
      <c r="B18" s="15"/>
      <c r="C18" s="97">
        <v>40513</v>
      </c>
      <c r="D18" s="91" t="s">
        <v>36</v>
      </c>
      <c r="E18" s="15"/>
      <c r="F18" s="15"/>
      <c r="G18" s="15"/>
      <c r="H18" s="15"/>
      <c r="I18" s="16"/>
      <c r="J18" s="9"/>
      <c r="U18" s="10"/>
      <c r="V18" s="10"/>
      <c r="W18" s="10"/>
      <c r="X18" s="9"/>
      <c r="Y18" s="10"/>
    </row>
    <row r="19" spans="1:25" ht="45" x14ac:dyDescent="0.25">
      <c r="A19" s="21"/>
      <c r="B19" s="15"/>
      <c r="C19" s="15"/>
      <c r="D19" s="15"/>
      <c r="E19" s="15"/>
      <c r="F19" s="15"/>
      <c r="G19" s="15"/>
      <c r="H19" s="15"/>
      <c r="I19" s="16"/>
      <c r="J19" s="9"/>
      <c r="K19" s="32" t="s">
        <v>38</v>
      </c>
      <c r="L19" s="44" t="s">
        <v>39</v>
      </c>
      <c r="M19" s="32" t="s">
        <v>40</v>
      </c>
      <c r="N19" s="44" t="s">
        <v>41</v>
      </c>
      <c r="O19" s="32" t="s">
        <v>42</v>
      </c>
      <c r="P19" s="44" t="s">
        <v>43</v>
      </c>
      <c r="Q19" s="32" t="s">
        <v>44</v>
      </c>
      <c r="R19" s="33" t="s">
        <v>45</v>
      </c>
      <c r="U19" s="10"/>
      <c r="V19" s="10"/>
      <c r="W19" s="10"/>
      <c r="X19" s="9"/>
      <c r="Y19" s="10"/>
    </row>
    <row r="20" spans="1:25" x14ac:dyDescent="0.25">
      <c r="A20" s="14" t="s">
        <v>7</v>
      </c>
      <c r="B20" s="15"/>
      <c r="C20" s="15" t="s">
        <v>46</v>
      </c>
      <c r="D20" s="15"/>
      <c r="E20" s="15"/>
      <c r="F20" s="15"/>
      <c r="G20" s="15"/>
      <c r="H20" s="15"/>
      <c r="I20" s="16"/>
      <c r="J20" s="9"/>
      <c r="K20" s="58">
        <v>2012</v>
      </c>
      <c r="L20" s="67" t="s">
        <v>47</v>
      </c>
      <c r="M20" s="58" t="s">
        <v>48</v>
      </c>
      <c r="N20" s="68">
        <f>$C$9*C12</f>
        <v>48750</v>
      </c>
      <c r="O20" s="69">
        <f>$E$26</f>
        <v>1.2</v>
      </c>
      <c r="P20" s="70">
        <f>$G$31</f>
        <v>0.47</v>
      </c>
      <c r="Q20" s="71">
        <f t="shared" ref="Q20:Q25" si="0">E36</f>
        <v>0.90700000000000003</v>
      </c>
      <c r="R20" s="72">
        <f>ROUND(PRODUCT(N20:Q20),0)</f>
        <v>24938</v>
      </c>
      <c r="U20" s="10"/>
      <c r="V20" s="10"/>
      <c r="W20" s="10"/>
      <c r="X20" s="9"/>
      <c r="Y20" s="10"/>
    </row>
    <row r="21" spans="1:25" x14ac:dyDescent="0.25">
      <c r="A21" s="21"/>
      <c r="B21" s="15"/>
      <c r="C21" s="15"/>
      <c r="D21" s="15"/>
      <c r="E21" s="15"/>
      <c r="F21" s="15"/>
      <c r="G21" s="15"/>
      <c r="H21" s="15"/>
      <c r="I21" s="16"/>
      <c r="J21" s="9"/>
      <c r="K21" s="36">
        <v>2012</v>
      </c>
      <c r="L21" s="73" t="s">
        <v>32</v>
      </c>
      <c r="M21" s="36" t="s">
        <v>48</v>
      </c>
      <c r="N21" s="74">
        <f>$C$9*C13</f>
        <v>16250</v>
      </c>
      <c r="O21" s="75">
        <f>$E$27</f>
        <v>1.59</v>
      </c>
      <c r="P21" s="76">
        <f>$G$32</f>
        <v>0.22</v>
      </c>
      <c r="Q21" s="75">
        <f t="shared" si="0"/>
        <v>0.88200000000000001</v>
      </c>
      <c r="R21" s="77">
        <f t="shared" ref="R21:R25" si="1">ROUND(PRODUCT(N21:Q21),0)</f>
        <v>5014</v>
      </c>
      <c r="U21" s="10"/>
      <c r="V21" s="10"/>
      <c r="W21" s="10"/>
      <c r="X21" s="9"/>
      <c r="Y21" s="10"/>
    </row>
    <row r="22" spans="1:25" x14ac:dyDescent="0.25">
      <c r="A22" s="21"/>
      <c r="B22" s="98">
        <v>1</v>
      </c>
      <c r="C22" s="15" t="s">
        <v>49</v>
      </c>
      <c r="D22" s="15"/>
      <c r="E22" s="15"/>
      <c r="F22" s="15"/>
      <c r="G22" s="15"/>
      <c r="H22" s="15"/>
      <c r="I22" s="16"/>
      <c r="J22" s="9"/>
      <c r="K22" s="58">
        <v>2011</v>
      </c>
      <c r="L22" s="67" t="s">
        <v>47</v>
      </c>
      <c r="M22" s="58" t="s">
        <v>36</v>
      </c>
      <c r="N22" s="68">
        <f>$C$9*C12</f>
        <v>48750</v>
      </c>
      <c r="O22" s="69">
        <f>$E$26</f>
        <v>1.2</v>
      </c>
      <c r="P22" s="78">
        <f>$D$31</f>
        <v>1</v>
      </c>
      <c r="Q22" s="71">
        <f t="shared" si="0"/>
        <v>0.86399999999999999</v>
      </c>
      <c r="R22" s="72">
        <f t="shared" si="1"/>
        <v>50544</v>
      </c>
      <c r="S22" s="10"/>
      <c r="T22" s="10"/>
      <c r="U22" s="10"/>
      <c r="V22" s="10"/>
      <c r="W22" s="10"/>
      <c r="X22" s="9"/>
      <c r="Y22" s="10"/>
    </row>
    <row r="23" spans="1:25" ht="15" customHeight="1" x14ac:dyDescent="0.25">
      <c r="A23" s="21"/>
      <c r="B23" s="15"/>
      <c r="C23" s="15"/>
      <c r="D23" s="15"/>
      <c r="E23" s="15"/>
      <c r="F23" s="15"/>
      <c r="G23" s="15"/>
      <c r="H23" s="15"/>
      <c r="I23" s="16"/>
      <c r="J23" s="9"/>
      <c r="K23" s="36">
        <v>2011</v>
      </c>
      <c r="L23" s="73" t="s">
        <v>32</v>
      </c>
      <c r="M23" s="36" t="s">
        <v>36</v>
      </c>
      <c r="N23" s="74">
        <f>$C$9*C13</f>
        <v>16250</v>
      </c>
      <c r="O23" s="75">
        <f>$E$27</f>
        <v>1.59</v>
      </c>
      <c r="P23" s="79">
        <f>$D$32</f>
        <v>1</v>
      </c>
      <c r="Q23" s="75">
        <f t="shared" si="0"/>
        <v>0.82799999999999996</v>
      </c>
      <c r="R23" s="77">
        <f t="shared" si="1"/>
        <v>21393</v>
      </c>
      <c r="S23" s="10"/>
      <c r="T23" s="10"/>
      <c r="U23" s="10"/>
      <c r="V23" s="10"/>
      <c r="W23" s="10"/>
      <c r="X23" s="9"/>
      <c r="Y23" s="10"/>
    </row>
    <row r="24" spans="1:25" ht="15" customHeight="1" x14ac:dyDescent="0.25">
      <c r="A24" s="21"/>
      <c r="B24" s="15"/>
      <c r="C24" s="99" t="s">
        <v>50</v>
      </c>
      <c r="D24" s="15"/>
      <c r="E24" s="15"/>
      <c r="F24" s="15"/>
      <c r="G24" s="15"/>
      <c r="H24" s="15"/>
      <c r="I24" s="16"/>
      <c r="J24" s="9"/>
      <c r="K24" s="35">
        <v>2010</v>
      </c>
      <c r="L24" s="24" t="s">
        <v>47</v>
      </c>
      <c r="M24" s="35" t="s">
        <v>36</v>
      </c>
      <c r="N24" s="80">
        <f>$C$9*C12</f>
        <v>48750</v>
      </c>
      <c r="O24" s="81">
        <f>$E$26</f>
        <v>1.2</v>
      </c>
      <c r="P24" s="82">
        <f>$D$31</f>
        <v>1</v>
      </c>
      <c r="Q24" s="83">
        <f t="shared" si="0"/>
        <v>0.82299999999999995</v>
      </c>
      <c r="R24" s="84">
        <f t="shared" si="1"/>
        <v>48146</v>
      </c>
      <c r="S24" s="10"/>
      <c r="T24" s="10"/>
      <c r="U24" s="10"/>
      <c r="V24" s="10"/>
      <c r="W24" s="10"/>
      <c r="X24" s="9"/>
      <c r="Y24" s="10"/>
    </row>
    <row r="25" spans="1:25" ht="15" customHeight="1" x14ac:dyDescent="0.25">
      <c r="A25" s="21"/>
      <c r="B25" s="15"/>
      <c r="C25" s="27" t="s">
        <v>51</v>
      </c>
      <c r="D25" s="28" t="s">
        <v>36</v>
      </c>
      <c r="E25" s="100" t="s">
        <v>52</v>
      </c>
      <c r="F25" s="28" t="s">
        <v>53</v>
      </c>
      <c r="G25" s="28" t="s">
        <v>48</v>
      </c>
      <c r="H25" s="15"/>
      <c r="I25" s="16"/>
      <c r="J25" s="9"/>
      <c r="K25" s="36">
        <v>2010</v>
      </c>
      <c r="L25" s="73" t="s">
        <v>32</v>
      </c>
      <c r="M25" s="36" t="s">
        <v>36</v>
      </c>
      <c r="N25" s="74">
        <f>$C$9*C13</f>
        <v>16250</v>
      </c>
      <c r="O25" s="75">
        <f>$E$27</f>
        <v>1.59</v>
      </c>
      <c r="P25" s="79">
        <f>$D$32</f>
        <v>1</v>
      </c>
      <c r="Q25" s="75">
        <f t="shared" si="0"/>
        <v>0.77700000000000002</v>
      </c>
      <c r="R25" s="77">
        <f t="shared" si="1"/>
        <v>20076</v>
      </c>
      <c r="S25" s="10"/>
      <c r="T25" s="10"/>
      <c r="U25" s="10"/>
      <c r="V25" s="10"/>
      <c r="W25" s="10"/>
      <c r="X25" s="9"/>
      <c r="Y25" s="10"/>
    </row>
    <row r="26" spans="1:25" ht="15" customHeight="1" thickBot="1" x14ac:dyDescent="0.3">
      <c r="A26" s="21"/>
      <c r="B26" s="15"/>
      <c r="C26" s="25" t="s">
        <v>47</v>
      </c>
      <c r="D26" s="63">
        <v>1</v>
      </c>
      <c r="E26" s="101">
        <v>1.2</v>
      </c>
      <c r="F26" s="30">
        <v>1.32</v>
      </c>
      <c r="G26" s="30">
        <v>1.62</v>
      </c>
      <c r="H26" s="15"/>
      <c r="I26" s="16"/>
      <c r="J26" s="9"/>
      <c r="K26" s="24"/>
      <c r="R26" s="85">
        <f>SUM(R20:R25)</f>
        <v>170111</v>
      </c>
      <c r="S26" s="86" t="s">
        <v>54</v>
      </c>
      <c r="T26" s="10"/>
      <c r="U26" s="10"/>
      <c r="V26" s="10"/>
      <c r="W26" s="10"/>
      <c r="X26" s="9"/>
      <c r="Y26" s="10"/>
    </row>
    <row r="27" spans="1:25" ht="15" customHeight="1" x14ac:dyDescent="0.25">
      <c r="A27" s="21"/>
      <c r="B27" s="15"/>
      <c r="C27" s="26" t="s">
        <v>32</v>
      </c>
      <c r="D27" s="64">
        <v>1</v>
      </c>
      <c r="E27" s="102">
        <v>1.59</v>
      </c>
      <c r="F27" s="31">
        <v>2.0299999999999998</v>
      </c>
      <c r="G27" s="31">
        <v>2.39</v>
      </c>
      <c r="H27" s="15"/>
      <c r="I27" s="16"/>
      <c r="J27" s="9"/>
      <c r="R27" s="10"/>
      <c r="S27" s="10"/>
      <c r="T27" s="10"/>
      <c r="U27" s="10"/>
      <c r="V27" s="10"/>
      <c r="W27" s="10"/>
      <c r="X27" s="9"/>
      <c r="Y27" s="10"/>
    </row>
    <row r="28" spans="1:25" ht="15" customHeight="1" x14ac:dyDescent="0.25">
      <c r="A28" s="21"/>
      <c r="B28" s="15"/>
      <c r="C28" s="15"/>
      <c r="D28" s="15"/>
      <c r="E28" s="15"/>
      <c r="F28" s="15"/>
      <c r="G28" s="15"/>
      <c r="H28" s="15"/>
      <c r="I28" s="16"/>
      <c r="J28" s="9"/>
      <c r="K28" s="7" t="s">
        <v>55</v>
      </c>
      <c r="R28" s="10"/>
      <c r="S28" s="10"/>
      <c r="T28" s="10"/>
      <c r="U28" s="10"/>
      <c r="V28" s="10"/>
      <c r="W28" s="10"/>
      <c r="X28" s="9"/>
      <c r="Y28" s="10"/>
    </row>
    <row r="29" spans="1:25" x14ac:dyDescent="0.25">
      <c r="A29" s="21"/>
      <c r="B29" s="15"/>
      <c r="C29" s="103" t="s">
        <v>56</v>
      </c>
      <c r="D29" s="15"/>
      <c r="E29" s="15"/>
      <c r="F29" s="15"/>
      <c r="G29" s="15"/>
      <c r="H29" s="15"/>
      <c r="I29" s="16"/>
      <c r="J29" s="9"/>
      <c r="K29" s="8" t="s">
        <v>57</v>
      </c>
      <c r="R29" s="10"/>
      <c r="S29" s="10"/>
      <c r="T29" s="10"/>
      <c r="U29" s="10"/>
      <c r="V29" s="10"/>
      <c r="W29" s="10"/>
      <c r="X29" s="9"/>
      <c r="Y29" s="10"/>
    </row>
    <row r="30" spans="1:25" x14ac:dyDescent="0.25">
      <c r="A30" s="21"/>
      <c r="B30" s="15"/>
      <c r="C30" s="27" t="s">
        <v>51</v>
      </c>
      <c r="D30" s="28" t="s">
        <v>36</v>
      </c>
      <c r="E30" s="100" t="s">
        <v>52</v>
      </c>
      <c r="F30" s="28" t="s">
        <v>53</v>
      </c>
      <c r="G30" s="28" t="s">
        <v>48</v>
      </c>
      <c r="H30" s="15"/>
      <c r="I30" s="16"/>
      <c r="J30" s="9"/>
      <c r="K30" s="8" t="s">
        <v>58</v>
      </c>
      <c r="R30" s="10"/>
      <c r="S30" s="10"/>
      <c r="T30" s="10"/>
      <c r="U30" s="10"/>
      <c r="V30" s="10"/>
      <c r="W30" s="10"/>
      <c r="X30" s="9"/>
      <c r="Y30" s="10"/>
    </row>
    <row r="31" spans="1:25" x14ac:dyDescent="0.25">
      <c r="A31" s="21"/>
      <c r="B31" s="15"/>
      <c r="C31" s="25" t="s">
        <v>47</v>
      </c>
      <c r="D31" s="63">
        <v>1</v>
      </c>
      <c r="E31" s="101">
        <v>0.78</v>
      </c>
      <c r="F31" s="30">
        <v>0.67</v>
      </c>
      <c r="G31" s="30">
        <v>0.47</v>
      </c>
      <c r="H31" s="15"/>
      <c r="I31" s="16"/>
      <c r="J31" s="9"/>
      <c r="K31" s="8" t="s">
        <v>59</v>
      </c>
      <c r="R31" s="10"/>
      <c r="S31" s="10"/>
      <c r="T31" s="10"/>
      <c r="U31" s="10"/>
      <c r="V31" s="10"/>
      <c r="W31" s="10"/>
      <c r="X31" s="9"/>
      <c r="Y31" s="10"/>
    </row>
    <row r="32" spans="1:25" x14ac:dyDescent="0.25">
      <c r="A32" s="21"/>
      <c r="B32" s="15"/>
      <c r="C32" s="26" t="s">
        <v>32</v>
      </c>
      <c r="D32" s="64">
        <v>1</v>
      </c>
      <c r="E32" s="102">
        <v>0.43</v>
      </c>
      <c r="F32" s="31">
        <v>0.35</v>
      </c>
      <c r="G32" s="31">
        <v>0.22</v>
      </c>
      <c r="H32" s="15"/>
      <c r="I32" s="16"/>
      <c r="J32" s="9"/>
      <c r="K32" s="8" t="s">
        <v>60</v>
      </c>
      <c r="R32" s="10"/>
      <c r="S32" s="10"/>
      <c r="T32" s="10"/>
      <c r="U32" s="10"/>
      <c r="V32" s="10"/>
      <c r="W32" s="10"/>
      <c r="X32" s="9"/>
      <c r="Y32" s="10"/>
    </row>
    <row r="33" spans="1:25" x14ac:dyDescent="0.25">
      <c r="A33" s="21"/>
      <c r="B33" s="15"/>
      <c r="C33" s="15"/>
      <c r="D33" s="15"/>
      <c r="E33" s="15"/>
      <c r="F33" s="15"/>
      <c r="G33" s="15"/>
      <c r="H33" s="15"/>
      <c r="I33" s="16"/>
      <c r="J33" s="9"/>
      <c r="R33" s="10"/>
      <c r="S33" s="10"/>
      <c r="T33" s="10"/>
      <c r="U33" s="10"/>
      <c r="V33" s="10"/>
      <c r="W33" s="10"/>
      <c r="X33" s="9"/>
      <c r="Y33" s="10"/>
    </row>
    <row r="34" spans="1:25" x14ac:dyDescent="0.25">
      <c r="A34" s="21"/>
      <c r="B34" s="15"/>
      <c r="C34" s="103" t="s">
        <v>61</v>
      </c>
      <c r="D34" s="15"/>
      <c r="E34" s="15"/>
      <c r="F34" s="15"/>
      <c r="G34" s="15"/>
      <c r="H34" s="15"/>
      <c r="I34" s="16"/>
      <c r="J34" s="9"/>
      <c r="R34" s="10"/>
      <c r="S34" s="10"/>
      <c r="T34" s="10"/>
      <c r="U34" s="10"/>
      <c r="V34" s="10"/>
      <c r="W34" s="10"/>
      <c r="X34" s="9"/>
      <c r="Y34" s="10"/>
    </row>
    <row r="35" spans="1:25" ht="45" x14ac:dyDescent="0.25">
      <c r="A35" s="21"/>
      <c r="B35" s="15"/>
      <c r="C35" s="38" t="s">
        <v>62</v>
      </c>
      <c r="D35" s="27" t="s">
        <v>51</v>
      </c>
      <c r="E35" s="28" t="s">
        <v>63</v>
      </c>
      <c r="F35" s="29" t="s">
        <v>64</v>
      </c>
      <c r="G35" s="15"/>
      <c r="H35" s="15"/>
      <c r="I35" s="16"/>
      <c r="J35" s="9"/>
      <c r="R35" s="10"/>
      <c r="S35" s="10"/>
      <c r="T35" s="10"/>
      <c r="U35" s="10"/>
      <c r="V35" s="10"/>
      <c r="W35" s="10"/>
      <c r="X35" s="9"/>
      <c r="Y35" s="10"/>
    </row>
    <row r="36" spans="1:25" x14ac:dyDescent="0.25">
      <c r="A36" s="21"/>
      <c r="B36" s="15"/>
      <c r="C36" s="216" t="s">
        <v>65</v>
      </c>
      <c r="D36" s="34" t="s">
        <v>47</v>
      </c>
      <c r="E36" s="104">
        <v>0.90700000000000003</v>
      </c>
      <c r="F36" s="104">
        <v>0.92600000000000005</v>
      </c>
      <c r="G36" s="15"/>
      <c r="H36" s="15"/>
      <c r="I36" s="16"/>
      <c r="J36" s="9"/>
      <c r="R36" s="10"/>
      <c r="S36" s="10"/>
      <c r="T36" s="10"/>
      <c r="U36" s="10"/>
      <c r="V36" s="10"/>
      <c r="W36" s="10"/>
      <c r="X36" s="9"/>
      <c r="Y36" s="10"/>
    </row>
    <row r="37" spans="1:25" x14ac:dyDescent="0.25">
      <c r="A37" s="21"/>
      <c r="B37" s="15"/>
      <c r="C37" s="217"/>
      <c r="D37" s="26" t="s">
        <v>32</v>
      </c>
      <c r="E37" s="31">
        <v>0.88200000000000001</v>
      </c>
      <c r="F37" s="31">
        <v>0.90100000000000002</v>
      </c>
      <c r="G37" s="15"/>
      <c r="H37" s="15"/>
      <c r="I37" s="16"/>
      <c r="J37" s="9"/>
      <c r="R37" s="10"/>
      <c r="S37" s="10"/>
      <c r="T37" s="10"/>
      <c r="U37" s="10"/>
      <c r="V37" s="10"/>
      <c r="W37" s="10"/>
      <c r="X37" s="9"/>
      <c r="Y37" s="10"/>
    </row>
    <row r="38" spans="1:25" x14ac:dyDescent="0.25">
      <c r="A38" s="21"/>
      <c r="B38" s="15"/>
      <c r="C38" s="216" t="s">
        <v>66</v>
      </c>
      <c r="D38" s="34" t="s">
        <v>47</v>
      </c>
      <c r="E38" s="104">
        <v>0.86399999999999999</v>
      </c>
      <c r="F38" s="104">
        <v>0.89200000000000002</v>
      </c>
      <c r="G38" s="15"/>
      <c r="H38" s="15"/>
      <c r="I38" s="16"/>
      <c r="J38" s="9"/>
      <c r="R38" s="10"/>
      <c r="S38" s="10"/>
      <c r="T38" s="10"/>
      <c r="U38" s="10"/>
      <c r="V38" s="10"/>
      <c r="W38" s="10"/>
      <c r="X38" s="9"/>
      <c r="Y38" s="10"/>
    </row>
    <row r="39" spans="1:25" x14ac:dyDescent="0.25">
      <c r="A39" s="17"/>
      <c r="B39" s="18"/>
      <c r="C39" s="217"/>
      <c r="D39" s="26" t="s">
        <v>32</v>
      </c>
      <c r="E39" s="31">
        <v>0.82799999999999996</v>
      </c>
      <c r="F39" s="31">
        <v>0.85399999999999998</v>
      </c>
      <c r="G39" s="15"/>
      <c r="H39" s="15"/>
      <c r="I39" s="16"/>
      <c r="J39" s="9"/>
      <c r="R39" s="10"/>
      <c r="S39" s="10"/>
      <c r="T39" s="10"/>
      <c r="U39" s="10"/>
      <c r="V39" s="10"/>
      <c r="W39" s="10"/>
      <c r="X39" s="9"/>
      <c r="Y39" s="10"/>
    </row>
    <row r="40" spans="1:25" x14ac:dyDescent="0.25">
      <c r="A40" s="21"/>
      <c r="B40" s="15"/>
      <c r="C40" s="216" t="s">
        <v>67</v>
      </c>
      <c r="D40" s="25" t="s">
        <v>47</v>
      </c>
      <c r="E40" s="30">
        <v>0.82299999999999995</v>
      </c>
      <c r="F40" s="30">
        <v>0.85799999999999998</v>
      </c>
      <c r="G40" s="15"/>
      <c r="H40" s="15"/>
      <c r="I40" s="16"/>
      <c r="J40" s="9"/>
      <c r="R40" s="10"/>
      <c r="S40" s="10"/>
      <c r="T40" s="10"/>
      <c r="U40" s="10"/>
      <c r="V40" s="10"/>
      <c r="W40" s="10"/>
      <c r="X40" s="9"/>
      <c r="Y40" s="10"/>
    </row>
    <row r="41" spans="1:25" x14ac:dyDescent="0.25">
      <c r="A41" s="21"/>
      <c r="B41" s="15"/>
      <c r="C41" s="217"/>
      <c r="D41" s="26" t="s">
        <v>32</v>
      </c>
      <c r="E41" s="31">
        <v>0.77700000000000002</v>
      </c>
      <c r="F41" s="105">
        <v>0.81</v>
      </c>
      <c r="G41" s="15"/>
      <c r="H41" s="15"/>
      <c r="I41" s="16"/>
      <c r="J41" s="9"/>
      <c r="R41" s="10"/>
      <c r="S41" s="10"/>
      <c r="T41" s="10"/>
      <c r="U41" s="10"/>
      <c r="V41" s="10"/>
      <c r="W41" s="10"/>
      <c r="X41" s="9"/>
      <c r="Y41" s="10"/>
    </row>
    <row r="42" spans="1:25" ht="15.75" thickBot="1" x14ac:dyDescent="0.3">
      <c r="A42" s="43"/>
      <c r="B42" s="22"/>
      <c r="C42" s="22"/>
      <c r="D42" s="22"/>
      <c r="E42" s="22"/>
      <c r="F42" s="22"/>
      <c r="G42" s="22"/>
      <c r="H42" s="22"/>
      <c r="I42" s="23"/>
      <c r="J42" s="9"/>
      <c r="R42" s="10"/>
      <c r="S42" s="10"/>
      <c r="T42" s="10"/>
      <c r="U42" s="10"/>
      <c r="V42" s="10"/>
      <c r="W42" s="10"/>
      <c r="X42" s="9"/>
      <c r="Y42" s="10"/>
    </row>
    <row r="43" spans="1:25" x14ac:dyDescent="0.25">
      <c r="J43" s="9"/>
      <c r="R43" s="10"/>
      <c r="S43" s="10"/>
      <c r="T43" s="10"/>
      <c r="U43" s="10"/>
      <c r="V43" s="10"/>
      <c r="W43" s="10"/>
      <c r="X43" s="9"/>
      <c r="Y43" s="10"/>
    </row>
    <row r="44" spans="1:25" x14ac:dyDescent="0.25">
      <c r="J44" s="9"/>
      <c r="R44" s="10"/>
      <c r="S44" s="10"/>
      <c r="T44" s="10"/>
      <c r="U44" s="10"/>
      <c r="V44" s="10"/>
      <c r="W44" s="10"/>
      <c r="X44" s="9"/>
      <c r="Y44" s="10"/>
    </row>
    <row r="45" spans="1:25" x14ac:dyDescent="0.25">
      <c r="J45" s="9"/>
      <c r="R45" s="10"/>
      <c r="S45" s="10"/>
      <c r="T45" s="10"/>
      <c r="U45" s="10"/>
      <c r="V45" s="10"/>
      <c r="W45" s="10"/>
      <c r="X45" s="9"/>
      <c r="Y45" s="10"/>
    </row>
    <row r="46" spans="1:25" x14ac:dyDescent="0.25">
      <c r="J46" s="9"/>
      <c r="R46" s="10"/>
      <c r="S46" s="10"/>
      <c r="T46" s="10"/>
      <c r="U46" s="10"/>
      <c r="V46" s="10"/>
      <c r="W46" s="10"/>
      <c r="X46" s="9"/>
      <c r="Y46" s="10"/>
    </row>
    <row r="47" spans="1:25" x14ac:dyDescent="0.25">
      <c r="J47" s="9"/>
      <c r="R47" s="10"/>
      <c r="S47" s="10"/>
      <c r="T47" s="10"/>
      <c r="U47" s="10"/>
      <c r="V47" s="10"/>
      <c r="W47" s="10"/>
      <c r="X47" s="9"/>
      <c r="Y47" s="10"/>
    </row>
    <row r="48" spans="1:25" x14ac:dyDescent="0.25">
      <c r="J48" s="9"/>
      <c r="R48" s="10"/>
      <c r="S48" s="10"/>
      <c r="T48" s="10"/>
      <c r="U48" s="10"/>
      <c r="V48" s="10"/>
      <c r="W48" s="10"/>
      <c r="X48" s="9"/>
      <c r="Y48" s="10"/>
    </row>
    <row r="49" spans="10:25" x14ac:dyDescent="0.25">
      <c r="J49" s="9"/>
      <c r="R49" s="10"/>
      <c r="S49" s="10"/>
      <c r="T49" s="10"/>
      <c r="U49" s="10"/>
      <c r="V49" s="10"/>
      <c r="W49" s="10"/>
      <c r="X49" s="9"/>
      <c r="Y49" s="10"/>
    </row>
    <row r="50" spans="10:25" x14ac:dyDescent="0.25">
      <c r="J50" s="9"/>
      <c r="X50" s="9"/>
    </row>
    <row r="51" spans="10:25" x14ac:dyDescent="0.25">
      <c r="J51" s="9"/>
      <c r="X51" s="9"/>
    </row>
    <row r="52" spans="10:25" x14ac:dyDescent="0.25">
      <c r="J52" s="9"/>
      <c r="X52" s="9"/>
    </row>
    <row r="53" spans="10:25" x14ac:dyDescent="0.25">
      <c r="J53" s="9"/>
      <c r="X53" s="9"/>
    </row>
    <row r="54" spans="10:25" x14ac:dyDescent="0.25">
      <c r="J54" s="9"/>
      <c r="X54" s="9"/>
    </row>
    <row r="55" spans="10:25" x14ac:dyDescent="0.25">
      <c r="J55" s="9"/>
      <c r="X55" s="9"/>
    </row>
    <row r="56" spans="10:25" x14ac:dyDescent="0.25">
      <c r="J56" s="9"/>
      <c r="X56" s="9"/>
    </row>
    <row r="57" spans="10:25" x14ac:dyDescent="0.25">
      <c r="J57" s="9"/>
      <c r="X57" s="9"/>
    </row>
  </sheetData>
  <sheetProtection algorithmName="SHA-512" hashValue="8e69lOiH3KD2CgnSwjSTfK07JkntBQItdNi4eXvItCpPt55Fatf49I1on5hVl+RZiUkghzpWnLepbPcd6S8wrQ==" saltValue="an4kjz5/bQzHy9BU5woPJQ==" spinCount="100000" sheet="1" objects="1" scenarios="1" formatCells="0" formatColumns="0" formatRows="0"/>
  <mergeCells count="4">
    <mergeCell ref="C36:C37"/>
    <mergeCell ref="C38:C39"/>
    <mergeCell ref="C40:C41"/>
    <mergeCell ref="H1:I1"/>
  </mergeCells>
  <hyperlinks>
    <hyperlink ref="H1" location="TOC!A1" display="Return to TOC" xr:uid="{1B2FEF7B-3A82-4EEE-A914-991E767D263B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07217-1387-40E7-8706-759EED647CEC}">
  <sheetPr codeName="Sheet85"/>
  <dimension ref="A1:Y57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3.140625" style="8" customWidth="1"/>
    <col min="3" max="3" width="16.85546875" style="8" customWidth="1"/>
    <col min="4" max="4" width="26.5703125" style="8" customWidth="1"/>
    <col min="5" max="5" width="12.85546875" style="8" bestFit="1" customWidth="1"/>
    <col min="6" max="6" width="12.28515625" style="8" customWidth="1"/>
    <col min="7" max="7" width="12.5703125" style="8" bestFit="1" customWidth="1"/>
    <col min="8" max="8" width="9.140625" style="8"/>
    <col min="9" max="9" width="9.140625" style="8" customWidth="1"/>
    <col min="10" max="10" width="2.7109375" style="8" customWidth="1"/>
    <col min="11" max="11" width="10.42578125" style="8" customWidth="1"/>
    <col min="12" max="12" width="9.5703125" style="8" customWidth="1"/>
    <col min="13" max="13" width="11.140625" style="8" bestFit="1" customWidth="1"/>
    <col min="14" max="14" width="15.42578125" style="8" customWidth="1"/>
    <col min="15" max="15" width="9.85546875" style="8" bestFit="1" customWidth="1"/>
    <col min="16" max="17" width="9.28515625" style="8" customWidth="1"/>
    <col min="18" max="18" width="17.85546875" style="8" customWidth="1"/>
    <col min="19" max="19" width="9.140625" style="8" customWidth="1"/>
    <col min="20" max="20" width="9.140625" style="8"/>
    <col min="21" max="21" width="15" style="8" customWidth="1"/>
    <col min="22" max="22" width="1.28515625" style="8" customWidth="1"/>
    <col min="23" max="23" width="2.42578125" style="8" customWidth="1"/>
    <col min="24" max="16384" width="9.140625" style="8"/>
  </cols>
  <sheetData>
    <row r="1" spans="1:25" x14ac:dyDescent="0.25">
      <c r="A1" s="11" t="s">
        <v>3</v>
      </c>
      <c r="B1" s="12"/>
      <c r="C1" s="12" t="s">
        <v>14</v>
      </c>
      <c r="D1" s="13"/>
      <c r="E1" s="12"/>
      <c r="F1" s="12"/>
      <c r="G1" s="12"/>
      <c r="H1" s="218" t="s">
        <v>8</v>
      </c>
      <c r="I1" s="219"/>
      <c r="J1" s="24"/>
      <c r="K1" s="7" t="s">
        <v>9</v>
      </c>
      <c r="X1" s="24"/>
    </row>
    <row r="2" spans="1:25" x14ac:dyDescent="0.25">
      <c r="A2" s="14" t="s">
        <v>4</v>
      </c>
      <c r="B2" s="15"/>
      <c r="C2" s="15" t="s">
        <v>15</v>
      </c>
      <c r="D2" s="15"/>
      <c r="E2" s="15"/>
      <c r="F2" s="15"/>
      <c r="G2" s="15"/>
      <c r="H2" s="15"/>
      <c r="I2" s="16"/>
      <c r="J2" s="24"/>
      <c r="K2" s="8" t="s">
        <v>17</v>
      </c>
      <c r="X2" s="24"/>
    </row>
    <row r="3" spans="1:25" x14ac:dyDescent="0.25">
      <c r="A3" s="14" t="s">
        <v>5</v>
      </c>
      <c r="B3" s="15"/>
      <c r="C3" s="15" t="s">
        <v>69</v>
      </c>
      <c r="D3" s="15"/>
      <c r="E3" s="15"/>
      <c r="F3" s="15"/>
      <c r="G3" s="15"/>
      <c r="H3" s="15"/>
      <c r="I3" s="16"/>
      <c r="J3" s="24"/>
      <c r="K3" s="8" t="s">
        <v>18</v>
      </c>
      <c r="X3" s="24"/>
    </row>
    <row r="4" spans="1:25" x14ac:dyDescent="0.25">
      <c r="A4" s="17"/>
      <c r="B4" s="18"/>
      <c r="C4" s="18"/>
      <c r="D4" s="18"/>
      <c r="E4" s="18"/>
      <c r="F4" s="18"/>
      <c r="G4" s="18"/>
      <c r="H4" s="18"/>
      <c r="I4" s="19"/>
      <c r="J4" s="9"/>
      <c r="K4" s="8" t="s">
        <v>70</v>
      </c>
      <c r="U4" s="10"/>
      <c r="V4" s="10"/>
      <c r="X4" s="9"/>
      <c r="Y4" s="10"/>
    </row>
    <row r="5" spans="1:25" ht="15" customHeight="1" x14ac:dyDescent="0.25">
      <c r="A5" s="20" t="s">
        <v>6</v>
      </c>
      <c r="B5" s="15"/>
      <c r="C5" s="15" t="s">
        <v>19</v>
      </c>
      <c r="D5" s="15"/>
      <c r="E5" s="15"/>
      <c r="F5" s="15"/>
      <c r="G5" s="15"/>
      <c r="H5" s="15"/>
      <c r="I5" s="16"/>
      <c r="J5" s="9"/>
      <c r="U5" s="10"/>
      <c r="V5" s="10"/>
      <c r="W5" s="10"/>
      <c r="X5" s="9"/>
      <c r="Y5" s="10"/>
    </row>
    <row r="6" spans="1:25" x14ac:dyDescent="0.25">
      <c r="A6" s="21"/>
      <c r="B6" s="15"/>
      <c r="C6" s="15"/>
      <c r="D6" s="15"/>
      <c r="E6" s="15"/>
      <c r="F6" s="15"/>
      <c r="G6" s="15"/>
      <c r="H6" s="15"/>
      <c r="I6" s="16"/>
      <c r="J6" s="9"/>
      <c r="K6" s="8" t="s">
        <v>71</v>
      </c>
      <c r="U6" s="10"/>
      <c r="V6" s="10"/>
      <c r="W6" s="10"/>
      <c r="X6" s="9"/>
      <c r="Y6" s="10"/>
    </row>
    <row r="7" spans="1:25" ht="15" customHeight="1" x14ac:dyDescent="0.25">
      <c r="A7" s="21"/>
      <c r="B7" s="15"/>
      <c r="C7" s="87">
        <v>42339</v>
      </c>
      <c r="D7" s="124" t="s">
        <v>21</v>
      </c>
      <c r="E7" s="15"/>
      <c r="F7" s="15"/>
      <c r="G7" s="15"/>
      <c r="H7" s="15"/>
      <c r="I7" s="16"/>
      <c r="J7" s="9"/>
      <c r="K7" s="8" t="s">
        <v>72</v>
      </c>
      <c r="U7" s="10"/>
      <c r="V7" s="10"/>
      <c r="W7" s="10"/>
      <c r="X7" s="9"/>
      <c r="Y7" s="10"/>
    </row>
    <row r="8" spans="1:25" ht="15" customHeight="1" x14ac:dyDescent="0.25">
      <c r="A8" s="20"/>
      <c r="B8" s="18"/>
      <c r="C8" s="30" t="s">
        <v>23</v>
      </c>
      <c r="D8" s="125" t="s">
        <v>24</v>
      </c>
      <c r="E8" s="15"/>
      <c r="F8" s="15"/>
      <c r="G8" s="15"/>
      <c r="H8" s="15"/>
      <c r="I8" s="16"/>
      <c r="J8" s="9"/>
      <c r="U8" s="10"/>
      <c r="V8" s="10"/>
      <c r="W8" s="10"/>
      <c r="X8" s="9"/>
      <c r="Y8" s="10"/>
    </row>
    <row r="9" spans="1:25" x14ac:dyDescent="0.25">
      <c r="A9" s="20"/>
      <c r="B9" s="18"/>
      <c r="C9" s="126">
        <v>0.7</v>
      </c>
      <c r="D9" s="125" t="s">
        <v>26</v>
      </c>
      <c r="E9" s="15"/>
      <c r="F9" s="15"/>
      <c r="G9" s="15"/>
      <c r="H9" s="15"/>
      <c r="I9" s="16"/>
      <c r="J9" s="9"/>
      <c r="K9" s="8" t="s">
        <v>73</v>
      </c>
      <c r="U9" s="10"/>
      <c r="V9" s="10"/>
      <c r="W9" s="10"/>
      <c r="X9" s="9"/>
      <c r="Y9" s="10"/>
    </row>
    <row r="10" spans="1:25" x14ac:dyDescent="0.25">
      <c r="A10" s="20"/>
      <c r="B10" s="18"/>
      <c r="C10" s="94">
        <v>100000</v>
      </c>
      <c r="D10" s="127" t="s">
        <v>74</v>
      </c>
      <c r="E10" s="15"/>
      <c r="F10" s="15"/>
      <c r="G10" s="15"/>
      <c r="H10" s="15"/>
      <c r="I10" s="16"/>
      <c r="J10" s="9"/>
      <c r="K10" s="8" t="s">
        <v>75</v>
      </c>
      <c r="U10" s="10"/>
      <c r="V10" s="10"/>
      <c r="W10" s="10"/>
      <c r="X10" s="9"/>
      <c r="Y10" s="10"/>
    </row>
    <row r="11" spans="1:25" x14ac:dyDescent="0.25">
      <c r="A11" s="17"/>
      <c r="B11" s="18"/>
      <c r="C11" s="15"/>
      <c r="D11" s="15"/>
      <c r="E11" s="15"/>
      <c r="F11" s="15"/>
      <c r="G11" s="15"/>
      <c r="H11" s="15"/>
      <c r="I11" s="16"/>
      <c r="J11" s="9"/>
      <c r="K11" s="8" t="s">
        <v>76</v>
      </c>
      <c r="U11" s="10"/>
      <c r="V11" s="10"/>
      <c r="W11" s="10"/>
      <c r="X11" s="9"/>
      <c r="Y11" s="10"/>
    </row>
    <row r="12" spans="1:25" ht="17.25" x14ac:dyDescent="0.25">
      <c r="A12" s="17"/>
      <c r="B12" s="18"/>
      <c r="C12" s="15"/>
      <c r="D12" s="92" t="s">
        <v>28</v>
      </c>
      <c r="E12" s="15"/>
      <c r="F12" s="15"/>
      <c r="G12" s="15"/>
      <c r="H12" s="15"/>
      <c r="I12" s="16"/>
      <c r="J12" s="9"/>
      <c r="U12" s="10"/>
      <c r="V12" s="10"/>
      <c r="W12" s="10"/>
      <c r="X12" s="9"/>
      <c r="Y12" s="10"/>
    </row>
    <row r="13" spans="1:25" x14ac:dyDescent="0.25">
      <c r="A13" s="17"/>
      <c r="B13" s="18"/>
      <c r="C13" s="93">
        <v>80000</v>
      </c>
      <c r="D13" s="88" t="s">
        <v>30</v>
      </c>
      <c r="E13" s="15"/>
      <c r="F13" s="15"/>
      <c r="G13" s="15"/>
      <c r="H13" s="15"/>
      <c r="I13" s="16"/>
      <c r="J13" s="9"/>
      <c r="K13" s="8" t="s">
        <v>77</v>
      </c>
      <c r="U13" s="10"/>
      <c r="V13" s="10"/>
      <c r="W13" s="10"/>
      <c r="X13" s="9"/>
      <c r="Y13" s="10"/>
    </row>
    <row r="14" spans="1:25" x14ac:dyDescent="0.25">
      <c r="A14" s="17"/>
      <c r="B14" s="18"/>
      <c r="C14" s="94">
        <v>30000</v>
      </c>
      <c r="D14" s="91" t="s">
        <v>32</v>
      </c>
      <c r="E14" s="15"/>
      <c r="F14" s="15"/>
      <c r="G14" s="15"/>
      <c r="H14" s="15"/>
      <c r="I14" s="16"/>
      <c r="J14" s="9"/>
      <c r="K14" s="8" t="s">
        <v>78</v>
      </c>
      <c r="U14" s="10"/>
      <c r="V14" s="10"/>
      <c r="W14" s="10"/>
      <c r="X14" s="9"/>
      <c r="Y14" s="10"/>
    </row>
    <row r="15" spans="1:25" x14ac:dyDescent="0.25">
      <c r="A15" s="17"/>
      <c r="B15" s="18"/>
      <c r="C15" s="53"/>
      <c r="D15" s="15"/>
      <c r="E15" s="15"/>
      <c r="F15" s="15"/>
      <c r="G15" s="15"/>
      <c r="H15" s="15"/>
      <c r="I15" s="16"/>
      <c r="J15" s="9"/>
      <c r="U15" s="10"/>
      <c r="V15" s="10"/>
      <c r="W15" s="10"/>
      <c r="X15" s="9"/>
      <c r="Y15" s="10"/>
    </row>
    <row r="16" spans="1:25" x14ac:dyDescent="0.25">
      <c r="A16" s="17"/>
      <c r="B16" s="18"/>
      <c r="C16" s="15" t="s">
        <v>79</v>
      </c>
      <c r="D16" s="15"/>
      <c r="E16" s="15"/>
      <c r="F16" s="15"/>
      <c r="G16" s="15"/>
      <c r="H16" s="15"/>
      <c r="I16" s="16"/>
      <c r="J16" s="9"/>
      <c r="K16" s="106" t="s">
        <v>80</v>
      </c>
      <c r="L16" s="106" t="s">
        <v>81</v>
      </c>
      <c r="M16" s="106" t="s">
        <v>82</v>
      </c>
      <c r="N16" s="106" t="s">
        <v>83</v>
      </c>
      <c r="O16" s="106" t="s">
        <v>84</v>
      </c>
      <c r="P16" s="106" t="s">
        <v>85</v>
      </c>
      <c r="Q16" s="106" t="s">
        <v>86</v>
      </c>
      <c r="R16" s="106" t="s">
        <v>87</v>
      </c>
      <c r="S16" s="106" t="s">
        <v>88</v>
      </c>
      <c r="T16" s="106" t="s">
        <v>89</v>
      </c>
      <c r="U16" s="107" t="s">
        <v>90</v>
      </c>
      <c r="V16" s="10"/>
      <c r="W16" s="10"/>
      <c r="X16" s="9"/>
      <c r="Y16" s="10"/>
    </row>
    <row r="17" spans="1:25" ht="44.25" customHeight="1" x14ac:dyDescent="0.25">
      <c r="A17" s="21"/>
      <c r="B17" s="15"/>
      <c r="C17" s="28" t="s">
        <v>21</v>
      </c>
      <c r="D17" s="95" t="s">
        <v>24</v>
      </c>
      <c r="E17" s="38" t="s">
        <v>91</v>
      </c>
      <c r="F17" s="15"/>
      <c r="G17" s="15"/>
      <c r="H17" s="15"/>
      <c r="I17" s="16"/>
      <c r="J17" s="9"/>
      <c r="K17" s="36" t="s">
        <v>92</v>
      </c>
      <c r="L17" s="36" t="s">
        <v>51</v>
      </c>
      <c r="M17" s="108" t="s">
        <v>24</v>
      </c>
      <c r="N17" s="109" t="s">
        <v>93</v>
      </c>
      <c r="O17" s="109" t="s">
        <v>94</v>
      </c>
      <c r="P17" s="36" t="s">
        <v>95</v>
      </c>
      <c r="Q17" s="36" t="s">
        <v>96</v>
      </c>
      <c r="R17" s="36" t="s">
        <v>97</v>
      </c>
      <c r="S17" s="36" t="s">
        <v>98</v>
      </c>
      <c r="T17" s="36" t="s">
        <v>99</v>
      </c>
      <c r="U17" s="110" t="s">
        <v>100</v>
      </c>
      <c r="W17" s="10"/>
      <c r="X17" s="9"/>
      <c r="Y17" s="10"/>
    </row>
    <row r="18" spans="1:25" x14ac:dyDescent="0.25">
      <c r="A18" s="21"/>
      <c r="B18" s="15"/>
      <c r="C18" s="87">
        <v>41974</v>
      </c>
      <c r="D18" s="88" t="s">
        <v>101</v>
      </c>
      <c r="E18" s="61">
        <v>75000</v>
      </c>
      <c r="F18" s="15"/>
      <c r="G18" s="15"/>
      <c r="H18" s="15"/>
      <c r="I18" s="16"/>
      <c r="J18" s="9"/>
      <c r="K18" s="48">
        <v>2013</v>
      </c>
      <c r="L18" s="48" t="s">
        <v>47</v>
      </c>
      <c r="M18" s="58" t="s">
        <v>53</v>
      </c>
      <c r="N18" s="78">
        <f>$C$13/$C$10</f>
        <v>0.8</v>
      </c>
      <c r="O18" s="49">
        <f>$E$19</f>
        <v>63000</v>
      </c>
      <c r="P18" s="111">
        <f>$C$9</f>
        <v>0.7</v>
      </c>
      <c r="Q18" s="112">
        <f>PRODUCT(N18:P18)</f>
        <v>35280</v>
      </c>
      <c r="R18" s="78">
        <f>$E$29</f>
        <v>1.1399999999999999</v>
      </c>
      <c r="S18" s="71">
        <f>G34</f>
        <v>0.67</v>
      </c>
      <c r="T18" s="71">
        <f t="shared" ref="T18:T23" si="0">F39</f>
        <v>0.92600000000000005</v>
      </c>
      <c r="U18" s="113">
        <f>ROUND(PRODUCT(Q18:T18),0)</f>
        <v>24953</v>
      </c>
      <c r="W18" s="10"/>
      <c r="X18" s="9"/>
      <c r="Y18" s="10"/>
    </row>
    <row r="19" spans="1:25" x14ac:dyDescent="0.25">
      <c r="A19" s="21"/>
      <c r="B19" s="15"/>
      <c r="C19" s="96">
        <v>41609</v>
      </c>
      <c r="D19" s="89" t="s">
        <v>102</v>
      </c>
      <c r="E19" s="61">
        <v>63000</v>
      </c>
      <c r="F19" s="15"/>
      <c r="G19" s="15"/>
      <c r="H19" s="15"/>
      <c r="I19" s="16"/>
      <c r="J19" s="9"/>
      <c r="K19" s="51">
        <v>2013</v>
      </c>
      <c r="L19" s="51" t="s">
        <v>32</v>
      </c>
      <c r="M19" s="36" t="s">
        <v>53</v>
      </c>
      <c r="N19" s="79">
        <f>$C$14/$C$10</f>
        <v>0.3</v>
      </c>
      <c r="O19" s="52">
        <f>$E$19</f>
        <v>63000</v>
      </c>
      <c r="P19" s="114">
        <f t="shared" ref="P19:P23" si="1">$C$9</f>
        <v>0.7</v>
      </c>
      <c r="Q19" s="115">
        <f t="shared" ref="Q19:Q23" si="2">PRODUCT(N19:P19)</f>
        <v>13230</v>
      </c>
      <c r="R19" s="76">
        <f>$E$30</f>
        <v>1.51</v>
      </c>
      <c r="S19" s="75">
        <f>G35</f>
        <v>0.35</v>
      </c>
      <c r="T19" s="75">
        <f t="shared" si="0"/>
        <v>0.90100000000000002</v>
      </c>
      <c r="U19" s="116">
        <f t="shared" ref="U19:U23" si="3">ROUND(PRODUCT(Q19:T19),0)</f>
        <v>6300</v>
      </c>
      <c r="W19" s="10"/>
      <c r="X19" s="9"/>
      <c r="Y19" s="10"/>
    </row>
    <row r="20" spans="1:25" x14ac:dyDescent="0.25">
      <c r="A20" s="21"/>
      <c r="B20" s="15"/>
      <c r="C20" s="96">
        <v>41244</v>
      </c>
      <c r="D20" s="89" t="s">
        <v>35</v>
      </c>
      <c r="E20" s="61">
        <v>42000</v>
      </c>
      <c r="F20" s="15"/>
      <c r="G20" s="15"/>
      <c r="H20" s="15"/>
      <c r="I20" s="16"/>
      <c r="J20" s="9"/>
      <c r="K20" s="48">
        <v>2012</v>
      </c>
      <c r="L20" s="48" t="s">
        <v>47</v>
      </c>
      <c r="M20" s="58" t="s">
        <v>48</v>
      </c>
      <c r="N20" s="78">
        <f>$C$13/$C$10</f>
        <v>0.8</v>
      </c>
      <c r="O20" s="49">
        <f>$E$20</f>
        <v>42000</v>
      </c>
      <c r="P20" s="111">
        <f t="shared" si="1"/>
        <v>0.7</v>
      </c>
      <c r="Q20" s="112">
        <f t="shared" si="2"/>
        <v>23520</v>
      </c>
      <c r="R20" s="78">
        <f>$E$29</f>
        <v>1.1399999999999999</v>
      </c>
      <c r="S20" s="71">
        <f>H34</f>
        <v>0.47</v>
      </c>
      <c r="T20" s="71">
        <f t="shared" si="0"/>
        <v>0.89200000000000002</v>
      </c>
      <c r="U20" s="113">
        <f t="shared" si="3"/>
        <v>11241</v>
      </c>
      <c r="W20" s="10"/>
      <c r="X20" s="9"/>
      <c r="Y20" s="10"/>
    </row>
    <row r="21" spans="1:25" x14ac:dyDescent="0.25">
      <c r="A21" s="21"/>
      <c r="B21" s="15"/>
      <c r="C21" s="97">
        <v>40878</v>
      </c>
      <c r="D21" s="91" t="s">
        <v>36</v>
      </c>
      <c r="E21" s="94">
        <v>29000</v>
      </c>
      <c r="F21" s="15"/>
      <c r="G21" s="15"/>
      <c r="H21" s="15"/>
      <c r="I21" s="16"/>
      <c r="J21" s="9"/>
      <c r="K21" s="51">
        <v>2012</v>
      </c>
      <c r="L21" s="51" t="s">
        <v>32</v>
      </c>
      <c r="M21" s="36" t="s">
        <v>48</v>
      </c>
      <c r="N21" s="79">
        <f>$C$14/$C$10</f>
        <v>0.3</v>
      </c>
      <c r="O21" s="52">
        <f>$E$20</f>
        <v>42000</v>
      </c>
      <c r="P21" s="114">
        <f t="shared" si="1"/>
        <v>0.7</v>
      </c>
      <c r="Q21" s="115">
        <f t="shared" si="2"/>
        <v>8820</v>
      </c>
      <c r="R21" s="76">
        <f>$E$30</f>
        <v>1.51</v>
      </c>
      <c r="S21" s="75">
        <f>H35</f>
        <v>0.22</v>
      </c>
      <c r="T21" s="75">
        <f t="shared" si="0"/>
        <v>0.85399999999999998</v>
      </c>
      <c r="U21" s="116">
        <f t="shared" si="3"/>
        <v>2502</v>
      </c>
      <c r="W21" s="10"/>
      <c r="X21" s="9"/>
      <c r="Y21" s="10"/>
    </row>
    <row r="22" spans="1:25" x14ac:dyDescent="0.25">
      <c r="A22" s="21"/>
      <c r="B22" s="15"/>
      <c r="C22" s="15"/>
      <c r="D22" s="15"/>
      <c r="E22" s="15"/>
      <c r="F22" s="15"/>
      <c r="G22" s="15"/>
      <c r="H22" s="15"/>
      <c r="I22" s="16"/>
      <c r="J22" s="9"/>
      <c r="K22" s="45">
        <v>2011</v>
      </c>
      <c r="L22" s="45" t="s">
        <v>47</v>
      </c>
      <c r="M22" s="35" t="s">
        <v>36</v>
      </c>
      <c r="N22" s="82">
        <f>$C$13/$C$10</f>
        <v>0.8</v>
      </c>
      <c r="O22" s="50">
        <f>$E$21</f>
        <v>29000</v>
      </c>
      <c r="P22" s="117">
        <f t="shared" si="1"/>
        <v>0.7</v>
      </c>
      <c r="Q22" s="118">
        <f t="shared" si="2"/>
        <v>16239.999999999998</v>
      </c>
      <c r="R22" s="82">
        <f>$E$29</f>
        <v>1.1399999999999999</v>
      </c>
      <c r="S22" s="81">
        <f>D34</f>
        <v>1</v>
      </c>
      <c r="T22" s="83">
        <f t="shared" si="0"/>
        <v>0.85799999999999998</v>
      </c>
      <c r="U22" s="119">
        <f t="shared" si="3"/>
        <v>15885</v>
      </c>
      <c r="W22" s="10"/>
      <c r="X22" s="9"/>
      <c r="Y22" s="10"/>
    </row>
    <row r="23" spans="1:25" x14ac:dyDescent="0.25">
      <c r="A23" s="14" t="s">
        <v>7</v>
      </c>
      <c r="B23" s="15"/>
      <c r="C23" s="15" t="s">
        <v>111</v>
      </c>
      <c r="D23" s="15"/>
      <c r="E23" s="15"/>
      <c r="F23" s="15"/>
      <c r="G23" s="15"/>
      <c r="H23" s="15"/>
      <c r="I23" s="16"/>
      <c r="J23" s="9"/>
      <c r="K23" s="51">
        <v>2011</v>
      </c>
      <c r="L23" s="51" t="s">
        <v>32</v>
      </c>
      <c r="M23" s="36" t="s">
        <v>36</v>
      </c>
      <c r="N23" s="79">
        <f>$C$14/$C$10</f>
        <v>0.3</v>
      </c>
      <c r="O23" s="52">
        <f>$E$21</f>
        <v>29000</v>
      </c>
      <c r="P23" s="114">
        <f t="shared" si="1"/>
        <v>0.7</v>
      </c>
      <c r="Q23" s="115">
        <f t="shared" si="2"/>
        <v>6090</v>
      </c>
      <c r="R23" s="76">
        <f>$E$30</f>
        <v>1.51</v>
      </c>
      <c r="S23" s="120">
        <f>D35</f>
        <v>1</v>
      </c>
      <c r="T23" s="121">
        <f t="shared" si="0"/>
        <v>0.81</v>
      </c>
      <c r="U23" s="116">
        <f t="shared" si="3"/>
        <v>7449</v>
      </c>
      <c r="W23" s="10"/>
      <c r="X23" s="9"/>
      <c r="Y23" s="10"/>
    </row>
    <row r="24" spans="1:25" ht="15.75" thickBot="1" x14ac:dyDescent="0.3">
      <c r="A24" s="21"/>
      <c r="B24" s="15"/>
      <c r="C24" s="15" t="s">
        <v>112</v>
      </c>
      <c r="D24" s="15"/>
      <c r="E24" s="15"/>
      <c r="F24" s="15"/>
      <c r="G24" s="15"/>
      <c r="H24" s="15"/>
      <c r="I24" s="16"/>
      <c r="J24" s="9"/>
      <c r="K24" s="24"/>
      <c r="L24" s="24"/>
      <c r="M24" s="24"/>
      <c r="N24" s="24"/>
      <c r="O24" s="24"/>
      <c r="P24" s="24"/>
      <c r="Q24" s="24"/>
      <c r="R24" s="24"/>
      <c r="S24" s="24"/>
      <c r="T24" s="122" t="s">
        <v>103</v>
      </c>
      <c r="U24" s="123">
        <f>SUM(U18:U23)</f>
        <v>68330</v>
      </c>
      <c r="W24" s="10"/>
      <c r="X24" s="9"/>
      <c r="Y24" s="10"/>
    </row>
    <row r="25" spans="1:25" x14ac:dyDescent="0.25">
      <c r="A25" s="21"/>
      <c r="B25" s="98">
        <v>1</v>
      </c>
      <c r="C25" s="15" t="s">
        <v>49</v>
      </c>
      <c r="D25" s="15"/>
      <c r="E25" s="15"/>
      <c r="F25" s="15"/>
      <c r="G25" s="15"/>
      <c r="H25" s="15"/>
      <c r="I25" s="16"/>
      <c r="J25" s="9"/>
      <c r="W25" s="10"/>
      <c r="X25" s="9"/>
      <c r="Y25" s="10"/>
    </row>
    <row r="26" spans="1:25" ht="15" customHeight="1" x14ac:dyDescent="0.25">
      <c r="A26" s="21"/>
      <c r="B26" s="15"/>
      <c r="C26" s="15"/>
      <c r="D26" s="15"/>
      <c r="E26" s="15"/>
      <c r="F26" s="15"/>
      <c r="G26" s="15"/>
      <c r="H26" s="15"/>
      <c r="I26" s="16"/>
      <c r="J26" s="9"/>
      <c r="K26" s="7" t="s">
        <v>55</v>
      </c>
      <c r="W26" s="10"/>
      <c r="X26" s="9"/>
      <c r="Y26" s="10"/>
    </row>
    <row r="27" spans="1:25" ht="15" customHeight="1" x14ac:dyDescent="0.25">
      <c r="A27" s="21"/>
      <c r="B27" s="15"/>
      <c r="C27" s="99" t="s">
        <v>50</v>
      </c>
      <c r="D27" s="15"/>
      <c r="E27" s="15"/>
      <c r="F27" s="15"/>
      <c r="G27" s="15"/>
      <c r="H27" s="15"/>
      <c r="I27" s="16"/>
      <c r="J27" s="9"/>
      <c r="K27" s="8" t="s">
        <v>104</v>
      </c>
      <c r="W27" s="10"/>
      <c r="X27" s="9"/>
      <c r="Y27" s="10"/>
    </row>
    <row r="28" spans="1:25" ht="15" customHeight="1" x14ac:dyDescent="0.25">
      <c r="A28" s="21"/>
      <c r="B28" s="15"/>
      <c r="C28" s="27" t="s">
        <v>51</v>
      </c>
      <c r="D28" s="28" t="s">
        <v>36</v>
      </c>
      <c r="E28" s="28" t="s">
        <v>105</v>
      </c>
      <c r="F28" s="100" t="s">
        <v>52</v>
      </c>
      <c r="G28" s="28" t="s">
        <v>53</v>
      </c>
      <c r="H28" s="28" t="s">
        <v>48</v>
      </c>
      <c r="I28" s="16"/>
      <c r="J28" s="9"/>
      <c r="K28" s="8" t="s">
        <v>106</v>
      </c>
      <c r="W28" s="10"/>
      <c r="X28" s="9"/>
      <c r="Y28" s="10"/>
    </row>
    <row r="29" spans="1:25" ht="15" customHeight="1" x14ac:dyDescent="0.25">
      <c r="A29" s="21"/>
      <c r="B29" s="15"/>
      <c r="C29" s="25" t="s">
        <v>47</v>
      </c>
      <c r="D29" s="63">
        <v>1</v>
      </c>
      <c r="E29" s="63">
        <v>1.1399999999999999</v>
      </c>
      <c r="F29" s="101">
        <v>1.2</v>
      </c>
      <c r="G29" s="30">
        <v>1.32</v>
      </c>
      <c r="H29" s="30">
        <v>1.62</v>
      </c>
      <c r="I29" s="16"/>
      <c r="J29" s="9"/>
      <c r="K29" s="8" t="s">
        <v>107</v>
      </c>
      <c r="W29" s="10"/>
      <c r="X29" s="9"/>
      <c r="Y29" s="10"/>
    </row>
    <row r="30" spans="1:25" ht="15" customHeight="1" x14ac:dyDescent="0.25">
      <c r="A30" s="21"/>
      <c r="B30" s="15"/>
      <c r="C30" s="26" t="s">
        <v>32</v>
      </c>
      <c r="D30" s="64">
        <v>1</v>
      </c>
      <c r="E30" s="31">
        <v>1.51</v>
      </c>
      <c r="F30" s="102">
        <v>1.59</v>
      </c>
      <c r="G30" s="31">
        <v>2.0299999999999998</v>
      </c>
      <c r="H30" s="31">
        <v>2.39</v>
      </c>
      <c r="I30" s="16"/>
      <c r="J30" s="9"/>
      <c r="K30" s="8" t="s">
        <v>108</v>
      </c>
      <c r="W30" s="10"/>
      <c r="X30" s="9"/>
      <c r="Y30" s="10"/>
    </row>
    <row r="31" spans="1:25" ht="15" customHeight="1" x14ac:dyDescent="0.25">
      <c r="A31" s="21"/>
      <c r="B31" s="15"/>
      <c r="C31" s="15"/>
      <c r="D31" s="15"/>
      <c r="E31" s="15"/>
      <c r="F31" s="15"/>
      <c r="G31" s="15"/>
      <c r="H31" s="15"/>
      <c r="I31" s="16"/>
      <c r="J31" s="9"/>
      <c r="K31" s="8" t="s">
        <v>109</v>
      </c>
      <c r="W31" s="10"/>
      <c r="X31" s="9"/>
      <c r="Y31" s="10"/>
    </row>
    <row r="32" spans="1:25" x14ac:dyDescent="0.25">
      <c r="A32" s="21"/>
      <c r="B32" s="15"/>
      <c r="C32" s="103" t="s">
        <v>56</v>
      </c>
      <c r="D32" s="15"/>
      <c r="E32" s="15"/>
      <c r="F32" s="15"/>
      <c r="G32" s="15"/>
      <c r="H32" s="15"/>
      <c r="I32" s="16"/>
      <c r="J32" s="9"/>
      <c r="K32" s="8" t="s">
        <v>110</v>
      </c>
      <c r="W32" s="10"/>
      <c r="X32" s="9"/>
      <c r="Y32" s="10"/>
    </row>
    <row r="33" spans="1:25" x14ac:dyDescent="0.25">
      <c r="A33" s="21"/>
      <c r="B33" s="15"/>
      <c r="C33" s="27" t="s">
        <v>51</v>
      </c>
      <c r="D33" s="28" t="s">
        <v>36</v>
      </c>
      <c r="E33" s="28" t="s">
        <v>105</v>
      </c>
      <c r="F33" s="100" t="s">
        <v>52</v>
      </c>
      <c r="G33" s="28" t="s">
        <v>53</v>
      </c>
      <c r="H33" s="28" t="s">
        <v>48</v>
      </c>
      <c r="I33" s="16"/>
      <c r="J33" s="9"/>
      <c r="W33" s="10"/>
      <c r="X33" s="9"/>
      <c r="Y33" s="10"/>
    </row>
    <row r="34" spans="1:25" x14ac:dyDescent="0.25">
      <c r="A34" s="21"/>
      <c r="B34" s="15"/>
      <c r="C34" s="25" t="s">
        <v>47</v>
      </c>
      <c r="D34" s="63">
        <v>1</v>
      </c>
      <c r="E34" s="30">
        <v>0.84</v>
      </c>
      <c r="F34" s="101">
        <v>0.78</v>
      </c>
      <c r="G34" s="30">
        <v>0.67</v>
      </c>
      <c r="H34" s="30">
        <v>0.47</v>
      </c>
      <c r="I34" s="16"/>
      <c r="J34" s="9"/>
      <c r="W34" s="10"/>
      <c r="X34" s="9"/>
      <c r="Y34" s="10"/>
    </row>
    <row r="35" spans="1:25" x14ac:dyDescent="0.25">
      <c r="A35" s="21"/>
      <c r="B35" s="15"/>
      <c r="C35" s="26" t="s">
        <v>32</v>
      </c>
      <c r="D35" s="64">
        <v>1</v>
      </c>
      <c r="E35" s="31">
        <v>0.49</v>
      </c>
      <c r="F35" s="102">
        <v>0.43</v>
      </c>
      <c r="G35" s="31">
        <v>0.35</v>
      </c>
      <c r="H35" s="31">
        <v>0.22</v>
      </c>
      <c r="I35" s="16"/>
      <c r="J35" s="9"/>
      <c r="W35" s="10"/>
      <c r="X35" s="9"/>
      <c r="Y35" s="10"/>
    </row>
    <row r="36" spans="1:25" x14ac:dyDescent="0.25">
      <c r="A36" s="21"/>
      <c r="B36" s="15"/>
      <c r="C36" s="15"/>
      <c r="D36" s="15"/>
      <c r="E36" s="15"/>
      <c r="F36" s="15"/>
      <c r="G36" s="15"/>
      <c r="H36" s="15"/>
      <c r="I36" s="16"/>
      <c r="J36" s="9"/>
      <c r="W36" s="10"/>
      <c r="X36" s="9"/>
      <c r="Y36" s="10"/>
    </row>
    <row r="37" spans="1:25" x14ac:dyDescent="0.25">
      <c r="A37" s="21"/>
      <c r="B37" s="15"/>
      <c r="C37" s="103" t="s">
        <v>61</v>
      </c>
      <c r="D37" s="15"/>
      <c r="E37" s="15"/>
      <c r="F37" s="15"/>
      <c r="G37" s="15"/>
      <c r="H37" s="15"/>
      <c r="I37" s="16"/>
      <c r="J37" s="9"/>
      <c r="W37" s="10"/>
      <c r="X37" s="9"/>
      <c r="Y37" s="10"/>
    </row>
    <row r="38" spans="1:25" ht="45" x14ac:dyDescent="0.25">
      <c r="A38" s="21"/>
      <c r="B38" s="15"/>
      <c r="C38" s="38" t="s">
        <v>62</v>
      </c>
      <c r="D38" s="27" t="s">
        <v>51</v>
      </c>
      <c r="E38" s="28" t="s">
        <v>63</v>
      </c>
      <c r="F38" s="29" t="s">
        <v>64</v>
      </c>
      <c r="G38" s="15"/>
      <c r="H38" s="15"/>
      <c r="I38" s="16"/>
      <c r="J38" s="9"/>
      <c r="R38" s="10"/>
      <c r="S38" s="10"/>
      <c r="T38" s="10"/>
      <c r="U38" s="10"/>
      <c r="V38" s="10"/>
      <c r="W38" s="10"/>
      <c r="X38" s="9"/>
      <c r="Y38" s="10"/>
    </row>
    <row r="39" spans="1:25" x14ac:dyDescent="0.25">
      <c r="A39" s="21"/>
      <c r="B39" s="15"/>
      <c r="C39" s="216" t="s">
        <v>65</v>
      </c>
      <c r="D39" s="34" t="s">
        <v>47</v>
      </c>
      <c r="E39" s="104">
        <v>0.90700000000000003</v>
      </c>
      <c r="F39" s="104">
        <v>0.92600000000000005</v>
      </c>
      <c r="G39" s="15"/>
      <c r="H39" s="15"/>
      <c r="I39" s="16"/>
      <c r="J39" s="9"/>
      <c r="R39" s="10"/>
      <c r="S39" s="10"/>
      <c r="T39" s="10"/>
      <c r="U39" s="10"/>
      <c r="V39" s="10"/>
      <c r="W39" s="10"/>
      <c r="X39" s="9"/>
      <c r="Y39" s="10"/>
    </row>
    <row r="40" spans="1:25" x14ac:dyDescent="0.25">
      <c r="A40" s="21"/>
      <c r="B40" s="15"/>
      <c r="C40" s="217"/>
      <c r="D40" s="26" t="s">
        <v>32</v>
      </c>
      <c r="E40" s="31">
        <v>0.88200000000000001</v>
      </c>
      <c r="F40" s="31">
        <v>0.90100000000000002</v>
      </c>
      <c r="G40" s="15"/>
      <c r="H40" s="15"/>
      <c r="I40" s="16"/>
      <c r="J40" s="9"/>
      <c r="R40" s="10"/>
      <c r="S40" s="10"/>
      <c r="T40" s="10"/>
      <c r="U40" s="10"/>
      <c r="V40" s="10"/>
      <c r="W40" s="10"/>
      <c r="X40" s="9"/>
      <c r="Y40" s="10"/>
    </row>
    <row r="41" spans="1:25" x14ac:dyDescent="0.25">
      <c r="A41" s="21"/>
      <c r="B41" s="15"/>
      <c r="C41" s="216" t="s">
        <v>66</v>
      </c>
      <c r="D41" s="34" t="s">
        <v>47</v>
      </c>
      <c r="E41" s="104">
        <v>0.86399999999999999</v>
      </c>
      <c r="F41" s="104">
        <v>0.89200000000000002</v>
      </c>
      <c r="G41" s="15"/>
      <c r="H41" s="15"/>
      <c r="I41" s="16"/>
      <c r="J41" s="9"/>
      <c r="R41" s="10"/>
      <c r="S41" s="10"/>
      <c r="T41" s="10"/>
      <c r="U41" s="10"/>
      <c r="V41" s="10"/>
      <c r="W41" s="10"/>
      <c r="X41" s="9"/>
      <c r="Y41" s="10"/>
    </row>
    <row r="42" spans="1:25" x14ac:dyDescent="0.25">
      <c r="A42" s="17"/>
      <c r="B42" s="18"/>
      <c r="C42" s="217"/>
      <c r="D42" s="26" t="s">
        <v>32</v>
      </c>
      <c r="E42" s="31">
        <v>0.82799999999999996</v>
      </c>
      <c r="F42" s="31">
        <v>0.85399999999999998</v>
      </c>
      <c r="G42" s="15"/>
      <c r="H42" s="15"/>
      <c r="I42" s="16"/>
      <c r="J42" s="9"/>
      <c r="R42" s="10"/>
      <c r="S42" s="10"/>
      <c r="T42" s="10"/>
      <c r="U42" s="10"/>
      <c r="V42" s="10"/>
      <c r="W42" s="10"/>
      <c r="X42" s="9"/>
      <c r="Y42" s="10"/>
    </row>
    <row r="43" spans="1:25" x14ac:dyDescent="0.25">
      <c r="A43" s="21"/>
      <c r="B43" s="15"/>
      <c r="C43" s="216" t="s">
        <v>67</v>
      </c>
      <c r="D43" s="25" t="s">
        <v>47</v>
      </c>
      <c r="E43" s="30">
        <v>0.82299999999999995</v>
      </c>
      <c r="F43" s="30">
        <v>0.85799999999999998</v>
      </c>
      <c r="G43" s="15"/>
      <c r="H43" s="15"/>
      <c r="I43" s="16"/>
      <c r="J43" s="9"/>
      <c r="R43" s="10"/>
      <c r="S43" s="10"/>
      <c r="T43" s="10"/>
      <c r="U43" s="10"/>
      <c r="V43" s="10"/>
      <c r="W43" s="10"/>
      <c r="X43" s="9"/>
      <c r="Y43" s="10"/>
    </row>
    <row r="44" spans="1:25" x14ac:dyDescent="0.25">
      <c r="A44" s="21"/>
      <c r="B44" s="15"/>
      <c r="C44" s="217"/>
      <c r="D44" s="26" t="s">
        <v>32</v>
      </c>
      <c r="E44" s="31">
        <v>0.77700000000000002</v>
      </c>
      <c r="F44" s="105">
        <v>0.81</v>
      </c>
      <c r="G44" s="15"/>
      <c r="H44" s="15"/>
      <c r="I44" s="16"/>
      <c r="J44" s="9"/>
      <c r="R44" s="10"/>
      <c r="S44" s="10"/>
      <c r="T44" s="10"/>
      <c r="U44" s="10"/>
      <c r="V44" s="10"/>
      <c r="W44" s="10"/>
      <c r="X44" s="9"/>
      <c r="Y44" s="10"/>
    </row>
    <row r="45" spans="1:25" ht="15.75" thickBot="1" x14ac:dyDescent="0.3">
      <c r="A45" s="43"/>
      <c r="B45" s="22"/>
      <c r="C45" s="22"/>
      <c r="D45" s="22"/>
      <c r="E45" s="22"/>
      <c r="F45" s="22"/>
      <c r="G45" s="22"/>
      <c r="H45" s="22"/>
      <c r="I45" s="23"/>
      <c r="J45" s="9"/>
      <c r="R45" s="10"/>
      <c r="S45" s="10"/>
      <c r="T45" s="10"/>
      <c r="U45" s="10"/>
      <c r="V45" s="10"/>
      <c r="W45" s="10"/>
      <c r="X45" s="9"/>
      <c r="Y45" s="10"/>
    </row>
    <row r="46" spans="1:25" x14ac:dyDescent="0.25">
      <c r="J46" s="9"/>
      <c r="R46" s="10"/>
      <c r="S46" s="10"/>
      <c r="T46" s="10"/>
      <c r="U46" s="10"/>
      <c r="V46" s="10"/>
      <c r="W46" s="10"/>
      <c r="X46" s="9"/>
      <c r="Y46" s="10"/>
    </row>
    <row r="47" spans="1:25" x14ac:dyDescent="0.25">
      <c r="J47" s="9"/>
      <c r="R47" s="10"/>
      <c r="S47" s="10"/>
      <c r="T47" s="10"/>
      <c r="U47" s="10"/>
      <c r="V47" s="10"/>
      <c r="W47" s="10"/>
      <c r="X47" s="9"/>
      <c r="Y47" s="10"/>
    </row>
    <row r="48" spans="1:25" x14ac:dyDescent="0.25">
      <c r="J48" s="9"/>
      <c r="R48" s="10"/>
      <c r="S48" s="10"/>
      <c r="T48" s="10"/>
      <c r="U48" s="10"/>
      <c r="V48" s="10"/>
      <c r="W48" s="10"/>
      <c r="X48" s="9"/>
      <c r="Y48" s="10"/>
    </row>
    <row r="49" spans="10:25" x14ac:dyDescent="0.25">
      <c r="J49" s="9"/>
      <c r="R49" s="10"/>
      <c r="S49" s="10"/>
      <c r="T49" s="10"/>
      <c r="U49" s="10"/>
      <c r="V49" s="10"/>
      <c r="W49" s="10"/>
      <c r="X49" s="9"/>
      <c r="Y49" s="10"/>
    </row>
    <row r="50" spans="10:25" x14ac:dyDescent="0.25">
      <c r="J50" s="9"/>
      <c r="X50" s="9"/>
    </row>
    <row r="51" spans="10:25" x14ac:dyDescent="0.25">
      <c r="J51" s="9"/>
      <c r="X51" s="9"/>
    </row>
    <row r="52" spans="10:25" x14ac:dyDescent="0.25">
      <c r="J52" s="9"/>
      <c r="X52" s="9"/>
    </row>
    <row r="53" spans="10:25" x14ac:dyDescent="0.25">
      <c r="J53" s="9"/>
      <c r="X53" s="9"/>
    </row>
    <row r="54" spans="10:25" x14ac:dyDescent="0.25">
      <c r="J54" s="9"/>
      <c r="X54" s="9"/>
    </row>
    <row r="55" spans="10:25" x14ac:dyDescent="0.25">
      <c r="J55" s="9"/>
      <c r="X55" s="9"/>
    </row>
    <row r="56" spans="10:25" x14ac:dyDescent="0.25">
      <c r="J56" s="9"/>
      <c r="X56" s="9"/>
    </row>
    <row r="57" spans="10:25" x14ac:dyDescent="0.25">
      <c r="J57" s="9"/>
      <c r="X57" s="9"/>
    </row>
  </sheetData>
  <sheetProtection algorithmName="SHA-512" hashValue="2/AVK0xL0hpteXAXSkMQIHJbTUDSmNE8prvzBcFZOOHN7ym0iZ4FJLoWaSp1iHNm7Jka17vRZTwgLlhsxcRnzg==" saltValue="QOk366VPAj3ndqIogae27g==" spinCount="100000" sheet="1" objects="1" scenarios="1" formatCells="0" formatColumns="0" formatRows="0"/>
  <mergeCells count="4">
    <mergeCell ref="C39:C40"/>
    <mergeCell ref="C41:C42"/>
    <mergeCell ref="C43:C44"/>
    <mergeCell ref="H1:I1"/>
  </mergeCells>
  <hyperlinks>
    <hyperlink ref="H1" location="TOC!A1" display="Return to TOC" xr:uid="{130ED059-E5C8-4AA3-B983-8425EDC85E8D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D2C16-9DE7-4270-8AF7-7C02959CBA9E}">
  <sheetPr codeName="Sheet86"/>
  <dimension ref="A1:AB57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3.140625" style="8" customWidth="1"/>
    <col min="3" max="3" width="17" style="8" customWidth="1"/>
    <col min="4" max="4" width="26.5703125" style="8" customWidth="1"/>
    <col min="5" max="5" width="12.140625" style="8" bestFit="1" customWidth="1"/>
    <col min="6" max="6" width="12.28515625" style="8" customWidth="1"/>
    <col min="7" max="7" width="10.140625" style="8" bestFit="1" customWidth="1"/>
    <col min="8" max="8" width="11.28515625" style="8" customWidth="1"/>
    <col min="9" max="9" width="10" style="8" bestFit="1" customWidth="1"/>
    <col min="10" max="11" width="6.7109375" style="8" customWidth="1"/>
    <col min="12" max="12" width="9.140625" style="8" customWidth="1"/>
    <col min="13" max="13" width="2.7109375" style="153" customWidth="1"/>
    <col min="14" max="14" width="10.42578125" style="8" customWidth="1"/>
    <col min="15" max="15" width="9.5703125" style="8" customWidth="1"/>
    <col min="16" max="16" width="11.140625" style="8" bestFit="1" customWidth="1"/>
    <col min="17" max="17" width="15.28515625" style="8" customWidth="1"/>
    <col min="18" max="18" width="9.85546875" style="8" bestFit="1" customWidth="1"/>
    <col min="19" max="20" width="7.5703125" style="8" customWidth="1"/>
    <col min="21" max="21" width="13.7109375" style="8" customWidth="1"/>
    <col min="22" max="22" width="9.140625" style="8" customWidth="1"/>
    <col min="23" max="23" width="9.140625" style="8"/>
    <col min="24" max="24" width="9.140625" style="8" customWidth="1"/>
    <col min="25" max="25" width="15.28515625" style="8" customWidth="1"/>
    <col min="26" max="26" width="3.28515625" style="8" customWidth="1"/>
    <col min="27" max="16384" width="9.140625" style="8"/>
  </cols>
  <sheetData>
    <row r="1" spans="1:28" x14ac:dyDescent="0.25">
      <c r="A1" s="11" t="s">
        <v>3</v>
      </c>
      <c r="B1" s="12"/>
      <c r="C1" s="12" t="s">
        <v>14</v>
      </c>
      <c r="D1" s="13"/>
      <c r="E1" s="12"/>
      <c r="F1" s="12"/>
      <c r="G1" s="12"/>
      <c r="H1" s="12"/>
      <c r="I1" s="12"/>
      <c r="J1" s="12"/>
      <c r="K1" s="218" t="s">
        <v>8</v>
      </c>
      <c r="L1" s="219"/>
      <c r="M1" s="128"/>
      <c r="N1" s="7" t="s">
        <v>9</v>
      </c>
      <c r="AA1" s="24"/>
    </row>
    <row r="2" spans="1:28" x14ac:dyDescent="0.25">
      <c r="A2" s="14" t="s">
        <v>4</v>
      </c>
      <c r="B2" s="15"/>
      <c r="C2" s="15" t="s">
        <v>15</v>
      </c>
      <c r="D2" s="15"/>
      <c r="E2" s="15"/>
      <c r="F2" s="15"/>
      <c r="G2" s="15"/>
      <c r="H2" s="15"/>
      <c r="I2" s="15"/>
      <c r="J2" s="15"/>
      <c r="K2" s="15"/>
      <c r="L2" s="154"/>
      <c r="M2" s="128"/>
      <c r="N2" s="8" t="s">
        <v>17</v>
      </c>
      <c r="AA2" s="24"/>
    </row>
    <row r="3" spans="1:28" x14ac:dyDescent="0.25">
      <c r="A3" s="14" t="s">
        <v>5</v>
      </c>
      <c r="B3" s="15"/>
      <c r="C3" s="15" t="s">
        <v>113</v>
      </c>
      <c r="D3" s="15"/>
      <c r="E3" s="15"/>
      <c r="F3" s="15"/>
      <c r="G3" s="15"/>
      <c r="H3" s="15"/>
      <c r="I3" s="15"/>
      <c r="J3" s="15"/>
      <c r="K3" s="15"/>
      <c r="L3" s="154"/>
      <c r="M3" s="128"/>
      <c r="N3" s="8" t="s">
        <v>18</v>
      </c>
      <c r="AA3" s="24"/>
    </row>
    <row r="4" spans="1:28" x14ac:dyDescent="0.25">
      <c r="A4" s="17"/>
      <c r="B4" s="18"/>
      <c r="C4" s="18"/>
      <c r="D4" s="18"/>
      <c r="E4" s="18"/>
      <c r="F4" s="18"/>
      <c r="G4" s="18"/>
      <c r="H4" s="18"/>
      <c r="I4" s="18"/>
      <c r="J4" s="18"/>
      <c r="K4" s="18"/>
      <c r="L4" s="155"/>
      <c r="M4" s="129"/>
      <c r="N4" s="8" t="s">
        <v>70</v>
      </c>
      <c r="X4" s="10"/>
      <c r="Y4" s="10"/>
      <c r="AA4" s="9"/>
      <c r="AB4" s="10"/>
    </row>
    <row r="5" spans="1:28" ht="15" customHeight="1" x14ac:dyDescent="0.25">
      <c r="A5" s="20" t="s">
        <v>6</v>
      </c>
      <c r="B5" s="15"/>
      <c r="C5" s="15" t="s">
        <v>19</v>
      </c>
      <c r="D5" s="15"/>
      <c r="E5" s="15"/>
      <c r="F5" s="15"/>
      <c r="G5" s="15"/>
      <c r="H5" s="15"/>
      <c r="I5" s="15"/>
      <c r="J5" s="15"/>
      <c r="K5" s="18"/>
      <c r="L5" s="155"/>
      <c r="M5" s="129"/>
      <c r="X5" s="10"/>
      <c r="Y5" s="10"/>
      <c r="Z5" s="10"/>
      <c r="AA5" s="9"/>
      <c r="AB5" s="10"/>
    </row>
    <row r="6" spans="1:28" x14ac:dyDescent="0.25">
      <c r="A6" s="21"/>
      <c r="B6" s="15"/>
      <c r="C6" s="15"/>
      <c r="D6" s="15"/>
      <c r="E6" s="15"/>
      <c r="F6" s="15"/>
      <c r="G6" s="15"/>
      <c r="H6" s="156" t="s">
        <v>114</v>
      </c>
      <c r="I6" s="157"/>
      <c r="J6" s="157"/>
      <c r="K6" s="18"/>
      <c r="L6" s="155"/>
      <c r="M6" s="129"/>
      <c r="N6" s="8" t="s">
        <v>71</v>
      </c>
      <c r="X6" s="10"/>
      <c r="Y6" s="10"/>
      <c r="Z6" s="10"/>
      <c r="AA6" s="9"/>
      <c r="AB6" s="10"/>
    </row>
    <row r="7" spans="1:28" ht="15" customHeight="1" x14ac:dyDescent="0.25">
      <c r="A7" s="21"/>
      <c r="B7" s="15"/>
      <c r="C7" s="87">
        <v>42339</v>
      </c>
      <c r="D7" s="124" t="s">
        <v>21</v>
      </c>
      <c r="E7" s="15"/>
      <c r="F7" s="15"/>
      <c r="G7" s="15"/>
      <c r="H7" s="27" t="s">
        <v>24</v>
      </c>
      <c r="I7" s="28" t="s">
        <v>51</v>
      </c>
      <c r="J7" s="29" t="s">
        <v>115</v>
      </c>
      <c r="K7" s="18"/>
      <c r="L7" s="155"/>
      <c r="M7" s="129"/>
      <c r="N7" s="8" t="s">
        <v>72</v>
      </c>
      <c r="X7" s="10"/>
      <c r="Y7" s="10"/>
      <c r="Z7" s="10"/>
      <c r="AA7" s="9"/>
      <c r="AB7" s="10"/>
    </row>
    <row r="8" spans="1:28" ht="15" customHeight="1" x14ac:dyDescent="0.25">
      <c r="A8" s="20"/>
      <c r="B8" s="18"/>
      <c r="C8" s="30" t="s">
        <v>23</v>
      </c>
      <c r="D8" s="125" t="s">
        <v>24</v>
      </c>
      <c r="E8" s="15"/>
      <c r="F8" s="15"/>
      <c r="G8" s="15"/>
      <c r="H8" s="104" t="s">
        <v>52</v>
      </c>
      <c r="I8" s="34" t="s">
        <v>47</v>
      </c>
      <c r="J8" s="104">
        <v>6.3</v>
      </c>
      <c r="K8" s="18"/>
      <c r="L8" s="155"/>
      <c r="M8" s="129"/>
      <c r="X8" s="10"/>
      <c r="Y8" s="10"/>
      <c r="Z8" s="10"/>
      <c r="AA8" s="9"/>
      <c r="AB8" s="10"/>
    </row>
    <row r="9" spans="1:28" x14ac:dyDescent="0.25">
      <c r="A9" s="20"/>
      <c r="B9" s="18"/>
      <c r="C9" s="90">
        <v>0.75</v>
      </c>
      <c r="D9" s="127" t="s">
        <v>26</v>
      </c>
      <c r="E9" s="15"/>
      <c r="F9" s="15"/>
      <c r="G9" s="15"/>
      <c r="H9" s="31" t="s">
        <v>52</v>
      </c>
      <c r="I9" s="26" t="s">
        <v>32</v>
      </c>
      <c r="J9" s="31">
        <v>9.8000000000000007</v>
      </c>
      <c r="K9" s="18"/>
      <c r="L9" s="155"/>
      <c r="M9" s="129"/>
      <c r="N9" s="8" t="s">
        <v>73</v>
      </c>
      <c r="X9" s="10"/>
      <c r="Y9" s="10"/>
      <c r="Z9" s="10"/>
      <c r="AA9" s="9"/>
      <c r="AB9" s="10"/>
    </row>
    <row r="10" spans="1:28" x14ac:dyDescent="0.25">
      <c r="A10" s="20"/>
      <c r="B10" s="18"/>
      <c r="C10" s="15"/>
      <c r="D10" s="15"/>
      <c r="E10" s="15"/>
      <c r="F10" s="15"/>
      <c r="G10" s="15"/>
      <c r="H10" s="30" t="s">
        <v>53</v>
      </c>
      <c r="I10" s="25" t="s">
        <v>47</v>
      </c>
      <c r="J10" s="30">
        <v>4.9000000000000004</v>
      </c>
      <c r="K10" s="18"/>
      <c r="L10" s="155"/>
      <c r="M10" s="129"/>
      <c r="N10" s="8" t="s">
        <v>116</v>
      </c>
      <c r="X10" s="10"/>
      <c r="Y10" s="10"/>
      <c r="Z10" s="10"/>
      <c r="AA10" s="9"/>
      <c r="AB10" s="10"/>
    </row>
    <row r="11" spans="1:28" x14ac:dyDescent="0.25">
      <c r="A11" s="17"/>
      <c r="B11" s="18"/>
      <c r="C11" s="15"/>
      <c r="D11" s="15"/>
      <c r="E11" s="15"/>
      <c r="F11" s="15"/>
      <c r="G11" s="15"/>
      <c r="H11" s="30" t="s">
        <v>53</v>
      </c>
      <c r="I11" s="25" t="s">
        <v>32</v>
      </c>
      <c r="J11" s="30">
        <v>5.9</v>
      </c>
      <c r="K11" s="18"/>
      <c r="L11" s="155"/>
      <c r="M11" s="129"/>
      <c r="N11" s="8" t="s">
        <v>117</v>
      </c>
      <c r="X11" s="10"/>
      <c r="Y11" s="10"/>
      <c r="Z11" s="10"/>
      <c r="AA11" s="9"/>
      <c r="AB11" s="10"/>
    </row>
    <row r="12" spans="1:28" x14ac:dyDescent="0.25">
      <c r="A12" s="17"/>
      <c r="B12" s="18"/>
      <c r="C12" s="15"/>
      <c r="D12" s="15"/>
      <c r="E12" s="15"/>
      <c r="F12" s="15"/>
      <c r="G12" s="15"/>
      <c r="H12" s="104" t="s">
        <v>48</v>
      </c>
      <c r="I12" s="34" t="s">
        <v>47</v>
      </c>
      <c r="J12" s="104">
        <v>2</v>
      </c>
      <c r="K12" s="18"/>
      <c r="L12" s="155"/>
      <c r="M12" s="129"/>
      <c r="N12" s="8" t="s">
        <v>118</v>
      </c>
      <c r="X12" s="10"/>
      <c r="Y12" s="10"/>
      <c r="Z12" s="10"/>
      <c r="AA12" s="9"/>
      <c r="AB12" s="10"/>
    </row>
    <row r="13" spans="1:28" x14ac:dyDescent="0.25">
      <c r="A13" s="17"/>
      <c r="B13" s="18"/>
      <c r="C13" s="15"/>
      <c r="D13" s="15"/>
      <c r="E13" s="15"/>
      <c r="F13" s="15"/>
      <c r="G13" s="15"/>
      <c r="H13" s="31" t="s">
        <v>48</v>
      </c>
      <c r="I13" s="26" t="s">
        <v>32</v>
      </c>
      <c r="J13" s="31">
        <v>3.8</v>
      </c>
      <c r="K13" s="18"/>
      <c r="L13" s="155"/>
      <c r="M13" s="129"/>
      <c r="X13" s="10"/>
      <c r="Y13" s="10"/>
      <c r="Z13" s="10"/>
      <c r="AA13" s="9"/>
      <c r="AB13" s="10"/>
    </row>
    <row r="14" spans="1:28" x14ac:dyDescent="0.25">
      <c r="A14" s="17"/>
      <c r="B14" s="18"/>
      <c r="C14" s="15"/>
      <c r="D14" s="15"/>
      <c r="E14" s="15"/>
      <c r="F14" s="15"/>
      <c r="G14" s="15"/>
      <c r="H14" s="30" t="s">
        <v>119</v>
      </c>
      <c r="I14" s="25" t="s">
        <v>47</v>
      </c>
      <c r="J14" s="30">
        <v>9.3000000000000007</v>
      </c>
      <c r="K14" s="18"/>
      <c r="L14" s="155"/>
      <c r="M14" s="129"/>
      <c r="N14" s="8" t="s">
        <v>120</v>
      </c>
      <c r="X14" s="10"/>
      <c r="Y14" s="10"/>
      <c r="Z14" s="10"/>
      <c r="AA14" s="9"/>
      <c r="AB14" s="10"/>
    </row>
    <row r="15" spans="1:28" x14ac:dyDescent="0.25">
      <c r="A15" s="17"/>
      <c r="B15" s="18"/>
      <c r="C15" s="53"/>
      <c r="D15" s="15"/>
      <c r="E15" s="15"/>
      <c r="F15" s="15"/>
      <c r="G15" s="15"/>
      <c r="H15" s="31" t="s">
        <v>119</v>
      </c>
      <c r="I15" s="26" t="s">
        <v>32</v>
      </c>
      <c r="J15" s="31">
        <v>8.5</v>
      </c>
      <c r="K15" s="18"/>
      <c r="L15" s="155"/>
      <c r="M15" s="129"/>
      <c r="N15" s="8" t="s">
        <v>121</v>
      </c>
      <c r="X15" s="10"/>
      <c r="Y15" s="10"/>
      <c r="Z15" s="10"/>
      <c r="AA15" s="9"/>
      <c r="AB15" s="10"/>
    </row>
    <row r="16" spans="1:28" x14ac:dyDescent="0.25">
      <c r="A16" s="17"/>
      <c r="B16" s="18"/>
      <c r="C16" s="53"/>
      <c r="D16" s="15"/>
      <c r="E16" s="15"/>
      <c r="F16" s="15"/>
      <c r="G16" s="15"/>
      <c r="H16" s="62"/>
      <c r="I16" s="62"/>
      <c r="J16" s="15"/>
      <c r="K16" s="18"/>
      <c r="L16" s="155"/>
      <c r="M16" s="129"/>
      <c r="X16" s="10"/>
      <c r="Y16" s="10"/>
      <c r="Z16" s="10"/>
      <c r="AA16" s="9"/>
      <c r="AB16" s="10"/>
    </row>
    <row r="17" spans="1:28" x14ac:dyDescent="0.25">
      <c r="A17" s="17"/>
      <c r="B17" s="18"/>
      <c r="C17" s="99" t="s">
        <v>79</v>
      </c>
      <c r="D17" s="15"/>
      <c r="E17" s="15"/>
      <c r="F17" s="15"/>
      <c r="G17" s="15"/>
      <c r="H17" s="156" t="s">
        <v>122</v>
      </c>
      <c r="I17" s="156"/>
      <c r="J17" s="156"/>
      <c r="K17" s="158"/>
      <c r="L17" s="155"/>
      <c r="M17" s="129"/>
      <c r="N17" s="106" t="s">
        <v>80</v>
      </c>
      <c r="O17" s="106" t="s">
        <v>81</v>
      </c>
      <c r="P17" s="106" t="s">
        <v>82</v>
      </c>
      <c r="Q17" s="130" t="s">
        <v>83</v>
      </c>
      <c r="R17" s="106" t="s">
        <v>84</v>
      </c>
      <c r="S17" s="131" t="s">
        <v>85</v>
      </c>
      <c r="T17" s="106" t="s">
        <v>86</v>
      </c>
      <c r="U17" s="131" t="s">
        <v>87</v>
      </c>
      <c r="V17" s="106" t="s">
        <v>88</v>
      </c>
      <c r="W17" s="131" t="s">
        <v>89</v>
      </c>
      <c r="X17" s="106" t="s">
        <v>90</v>
      </c>
      <c r="Y17" s="132" t="s">
        <v>123</v>
      </c>
      <c r="Z17" s="10"/>
      <c r="AA17" s="9"/>
      <c r="AB17" s="10"/>
    </row>
    <row r="18" spans="1:28" ht="45" x14ac:dyDescent="0.25">
      <c r="A18" s="21"/>
      <c r="B18" s="15"/>
      <c r="C18" s="28" t="s">
        <v>21</v>
      </c>
      <c r="D18" s="95" t="s">
        <v>24</v>
      </c>
      <c r="E18" s="38" t="s">
        <v>124</v>
      </c>
      <c r="F18" s="38" t="s">
        <v>91</v>
      </c>
      <c r="G18" s="159"/>
      <c r="H18" s="15"/>
      <c r="I18" s="157" t="s">
        <v>125</v>
      </c>
      <c r="J18" s="157"/>
      <c r="K18" s="18"/>
      <c r="L18" s="155"/>
      <c r="M18" s="129"/>
      <c r="N18" s="36" t="s">
        <v>92</v>
      </c>
      <c r="O18" s="36" t="s">
        <v>51</v>
      </c>
      <c r="P18" s="36" t="s">
        <v>24</v>
      </c>
      <c r="Q18" s="133" t="s">
        <v>126</v>
      </c>
      <c r="R18" s="36" t="s">
        <v>127</v>
      </c>
      <c r="S18" s="73" t="s">
        <v>128</v>
      </c>
      <c r="T18" s="36" t="s">
        <v>95</v>
      </c>
      <c r="U18" s="73" t="s">
        <v>96</v>
      </c>
      <c r="V18" s="36" t="s">
        <v>97</v>
      </c>
      <c r="W18" s="73" t="s">
        <v>98</v>
      </c>
      <c r="X18" s="36" t="s">
        <v>99</v>
      </c>
      <c r="Y18" s="110" t="s">
        <v>100</v>
      </c>
      <c r="Z18" s="10"/>
      <c r="AA18" s="9"/>
      <c r="AB18" s="10"/>
    </row>
    <row r="19" spans="1:28" ht="15" customHeight="1" x14ac:dyDescent="0.25">
      <c r="A19" s="21"/>
      <c r="B19" s="15"/>
      <c r="C19" s="87">
        <v>41974</v>
      </c>
      <c r="D19" s="88" t="s">
        <v>101</v>
      </c>
      <c r="E19" s="104" t="s">
        <v>129</v>
      </c>
      <c r="F19" s="61">
        <v>75000</v>
      </c>
      <c r="G19" s="15"/>
      <c r="H19" s="15"/>
      <c r="I19" s="62" t="s">
        <v>130</v>
      </c>
      <c r="J19" s="62" t="s">
        <v>131</v>
      </c>
      <c r="K19" s="62" t="s">
        <v>132</v>
      </c>
      <c r="L19" s="155"/>
      <c r="M19" s="129"/>
      <c r="N19" s="58">
        <v>2013</v>
      </c>
      <c r="O19" s="48" t="s">
        <v>47</v>
      </c>
      <c r="P19" s="58" t="s">
        <v>53</v>
      </c>
      <c r="Q19" s="134">
        <f>F20</f>
        <v>63000</v>
      </c>
      <c r="R19" s="71">
        <f t="shared" ref="R19:R24" si="0">J10</f>
        <v>4.9000000000000004</v>
      </c>
      <c r="S19" s="135">
        <f>K20</f>
        <v>1.57</v>
      </c>
      <c r="T19" s="136">
        <f>$C$9</f>
        <v>0.75</v>
      </c>
      <c r="U19" s="137">
        <f>PRODUCT(Q19:T19)</f>
        <v>363494.25</v>
      </c>
      <c r="V19" s="138">
        <v>1</v>
      </c>
      <c r="W19" s="139">
        <v>1</v>
      </c>
      <c r="X19" s="71">
        <f t="shared" ref="X19:X24" si="1">F40</f>
        <v>0.92600000000000005</v>
      </c>
      <c r="Y19" s="113">
        <f>PRODUCT(U19:X19)</f>
        <v>336595.67550000001</v>
      </c>
      <c r="Z19" s="10"/>
      <c r="AA19" s="9"/>
      <c r="AB19" s="10"/>
    </row>
    <row r="20" spans="1:28" ht="15" customHeight="1" x14ac:dyDescent="0.25">
      <c r="A20" s="21"/>
      <c r="B20" s="15"/>
      <c r="C20" s="96">
        <v>41609</v>
      </c>
      <c r="D20" s="89" t="s">
        <v>102</v>
      </c>
      <c r="E20" s="30" t="s">
        <v>133</v>
      </c>
      <c r="F20" s="61">
        <v>63000</v>
      </c>
      <c r="G20" s="15"/>
      <c r="H20" s="160" t="s">
        <v>134</v>
      </c>
      <c r="I20" s="161">
        <v>1</v>
      </c>
      <c r="J20" s="162">
        <v>1.24</v>
      </c>
      <c r="K20" s="163">
        <v>1.57</v>
      </c>
      <c r="L20" s="155"/>
      <c r="M20" s="129"/>
      <c r="N20" s="36">
        <v>2013</v>
      </c>
      <c r="O20" s="51" t="s">
        <v>32</v>
      </c>
      <c r="P20" s="36" t="s">
        <v>53</v>
      </c>
      <c r="Q20" s="140">
        <f>F20</f>
        <v>63000</v>
      </c>
      <c r="R20" s="75">
        <f t="shared" si="0"/>
        <v>5.9</v>
      </c>
      <c r="S20" s="141">
        <f>K20</f>
        <v>1.57</v>
      </c>
      <c r="T20" s="142">
        <f t="shared" ref="T20:T24" si="2">$C$9</f>
        <v>0.75</v>
      </c>
      <c r="U20" s="143">
        <f t="shared" ref="U20:U24" si="3">PRODUCT(Q20:T20)</f>
        <v>437676.75</v>
      </c>
      <c r="V20" s="144">
        <v>1</v>
      </c>
      <c r="W20" s="145">
        <v>1</v>
      </c>
      <c r="X20" s="75">
        <f t="shared" si="1"/>
        <v>0.90100000000000002</v>
      </c>
      <c r="Y20" s="116">
        <f t="shared" ref="Y20:Y24" si="4">PRODUCT(U20:X20)</f>
        <v>394346.75175</v>
      </c>
      <c r="Z20" s="10"/>
      <c r="AA20" s="9"/>
      <c r="AB20" s="10"/>
    </row>
    <row r="21" spans="1:28" x14ac:dyDescent="0.25">
      <c r="A21" s="21"/>
      <c r="B21" s="15"/>
      <c r="C21" s="96">
        <v>41244</v>
      </c>
      <c r="D21" s="89" t="s">
        <v>35</v>
      </c>
      <c r="E21" s="30" t="s">
        <v>135</v>
      </c>
      <c r="F21" s="61">
        <v>42000</v>
      </c>
      <c r="G21" s="15"/>
      <c r="H21" s="160" t="s">
        <v>136</v>
      </c>
      <c r="I21" s="164">
        <v>1.1499999999999999</v>
      </c>
      <c r="J21" s="165">
        <v>1.27</v>
      </c>
      <c r="K21" s="166">
        <v>1.78</v>
      </c>
      <c r="L21" s="155"/>
      <c r="M21" s="129"/>
      <c r="N21" s="58">
        <v>2012</v>
      </c>
      <c r="O21" s="48" t="s">
        <v>47</v>
      </c>
      <c r="P21" s="58" t="s">
        <v>48</v>
      </c>
      <c r="Q21" s="134">
        <f>F21</f>
        <v>42000</v>
      </c>
      <c r="R21" s="71">
        <f t="shared" si="0"/>
        <v>2</v>
      </c>
      <c r="S21" s="135">
        <f>J20</f>
        <v>1.24</v>
      </c>
      <c r="T21" s="136">
        <f t="shared" si="2"/>
        <v>0.75</v>
      </c>
      <c r="U21" s="137">
        <f t="shared" si="3"/>
        <v>78120</v>
      </c>
      <c r="V21" s="138">
        <v>1</v>
      </c>
      <c r="W21" s="139">
        <v>1</v>
      </c>
      <c r="X21" s="71">
        <f t="shared" si="1"/>
        <v>0.89200000000000002</v>
      </c>
      <c r="Y21" s="113">
        <f t="shared" si="4"/>
        <v>69683.040000000008</v>
      </c>
      <c r="Z21" s="10"/>
      <c r="AA21" s="9"/>
      <c r="AB21" s="10"/>
    </row>
    <row r="22" spans="1:28" x14ac:dyDescent="0.25">
      <c r="A22" s="21"/>
      <c r="B22" s="15"/>
      <c r="C22" s="97">
        <v>40878</v>
      </c>
      <c r="D22" s="91" t="s">
        <v>36</v>
      </c>
      <c r="E22" s="31" t="s">
        <v>137</v>
      </c>
      <c r="F22" s="94">
        <v>29000</v>
      </c>
      <c r="G22" s="15"/>
      <c r="H22" s="160" t="s">
        <v>131</v>
      </c>
      <c r="I22" s="167">
        <v>1.33</v>
      </c>
      <c r="J22" s="168">
        <v>1.45</v>
      </c>
      <c r="K22" s="169">
        <v>1.92</v>
      </c>
      <c r="L22" s="155"/>
      <c r="M22" s="129"/>
      <c r="N22" s="36">
        <v>2012</v>
      </c>
      <c r="O22" s="51" t="s">
        <v>32</v>
      </c>
      <c r="P22" s="36" t="s">
        <v>48</v>
      </c>
      <c r="Q22" s="140">
        <f>F21</f>
        <v>42000</v>
      </c>
      <c r="R22" s="75">
        <f t="shared" si="0"/>
        <v>3.8</v>
      </c>
      <c r="S22" s="141">
        <f>J20</f>
        <v>1.24</v>
      </c>
      <c r="T22" s="142">
        <f t="shared" si="2"/>
        <v>0.75</v>
      </c>
      <c r="U22" s="143">
        <f t="shared" si="3"/>
        <v>148428</v>
      </c>
      <c r="V22" s="144">
        <v>1</v>
      </c>
      <c r="W22" s="145">
        <v>1</v>
      </c>
      <c r="X22" s="75">
        <f t="shared" si="1"/>
        <v>0.85399999999999998</v>
      </c>
      <c r="Y22" s="116">
        <f t="shared" si="4"/>
        <v>126757.512</v>
      </c>
      <c r="Z22" s="10"/>
      <c r="AA22" s="9"/>
      <c r="AB22" s="10"/>
    </row>
    <row r="23" spans="1:28" x14ac:dyDescent="0.25">
      <c r="A23" s="21"/>
      <c r="B23" s="15"/>
      <c r="C23" s="15"/>
      <c r="D23" s="15"/>
      <c r="E23" s="15"/>
      <c r="F23" s="15"/>
      <c r="G23" s="15"/>
      <c r="H23" s="15"/>
      <c r="I23" s="15"/>
      <c r="J23" s="15"/>
      <c r="K23" s="18"/>
      <c r="L23" s="155"/>
      <c r="M23" s="129"/>
      <c r="N23" s="35">
        <v>2011</v>
      </c>
      <c r="O23" s="45" t="s">
        <v>47</v>
      </c>
      <c r="P23" s="35" t="s">
        <v>36</v>
      </c>
      <c r="Q23" s="146">
        <f>F22</f>
        <v>29000</v>
      </c>
      <c r="R23" s="83">
        <f t="shared" si="0"/>
        <v>9.3000000000000007</v>
      </c>
      <c r="S23" s="147">
        <f>I20</f>
        <v>1</v>
      </c>
      <c r="T23" s="148">
        <f t="shared" si="2"/>
        <v>0.75</v>
      </c>
      <c r="U23" s="149">
        <f t="shared" si="3"/>
        <v>202275</v>
      </c>
      <c r="V23" s="150">
        <v>1</v>
      </c>
      <c r="W23" s="151">
        <v>1</v>
      </c>
      <c r="X23" s="83">
        <f t="shared" si="1"/>
        <v>0.85799999999999998</v>
      </c>
      <c r="Y23" s="119">
        <f t="shared" si="4"/>
        <v>173551.94999999998</v>
      </c>
      <c r="Z23" s="10"/>
      <c r="AA23" s="9"/>
      <c r="AB23" s="10"/>
    </row>
    <row r="24" spans="1:28" x14ac:dyDescent="0.25">
      <c r="A24" s="14" t="s">
        <v>7</v>
      </c>
      <c r="B24" s="15"/>
      <c r="C24" s="15" t="s">
        <v>138</v>
      </c>
      <c r="D24" s="15"/>
      <c r="E24" s="15"/>
      <c r="F24" s="15"/>
      <c r="G24" s="15"/>
      <c r="H24" s="15"/>
      <c r="I24" s="15"/>
      <c r="J24" s="15"/>
      <c r="K24" s="18"/>
      <c r="L24" s="155"/>
      <c r="M24" s="129"/>
      <c r="N24" s="36">
        <v>2011</v>
      </c>
      <c r="O24" s="51" t="s">
        <v>32</v>
      </c>
      <c r="P24" s="36" t="s">
        <v>36</v>
      </c>
      <c r="Q24" s="140">
        <f>F22</f>
        <v>29000</v>
      </c>
      <c r="R24" s="75">
        <f t="shared" si="0"/>
        <v>8.5</v>
      </c>
      <c r="S24" s="141">
        <f>I20</f>
        <v>1</v>
      </c>
      <c r="T24" s="142">
        <f t="shared" si="2"/>
        <v>0.75</v>
      </c>
      <c r="U24" s="143">
        <f t="shared" si="3"/>
        <v>184875</v>
      </c>
      <c r="V24" s="144">
        <v>1</v>
      </c>
      <c r="W24" s="145">
        <f>D36</f>
        <v>1</v>
      </c>
      <c r="X24" s="121">
        <f t="shared" si="1"/>
        <v>0.81</v>
      </c>
      <c r="Y24" s="116">
        <f t="shared" si="4"/>
        <v>149748.75</v>
      </c>
      <c r="Z24" s="10"/>
      <c r="AA24" s="9"/>
      <c r="AB24" s="10"/>
    </row>
    <row r="25" spans="1:28" ht="15.75" thickBot="1" x14ac:dyDescent="0.3">
      <c r="A25" s="21"/>
      <c r="B25" s="15"/>
      <c r="C25" s="15" t="s">
        <v>139</v>
      </c>
      <c r="D25" s="15"/>
      <c r="E25" s="15"/>
      <c r="F25" s="15"/>
      <c r="G25" s="15"/>
      <c r="H25" s="15"/>
      <c r="I25" s="15"/>
      <c r="J25" s="15"/>
      <c r="K25" s="18"/>
      <c r="L25" s="155"/>
      <c r="M25" s="129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122" t="s">
        <v>103</v>
      </c>
      <c r="Y25" s="85">
        <f>SUM(Y19:Y24)</f>
        <v>1250683.67925</v>
      </c>
      <c r="Z25" s="10"/>
      <c r="AA25" s="9"/>
      <c r="AB25" s="10"/>
    </row>
    <row r="26" spans="1:28" x14ac:dyDescent="0.25">
      <c r="A26" s="21"/>
      <c r="B26" s="15"/>
      <c r="C26" s="15"/>
      <c r="D26" s="15"/>
      <c r="E26" s="15"/>
      <c r="F26" s="15"/>
      <c r="G26" s="15"/>
      <c r="H26" s="15"/>
      <c r="I26" s="15"/>
      <c r="J26" s="15"/>
      <c r="K26" s="18"/>
      <c r="L26" s="155"/>
      <c r="M26" s="129"/>
      <c r="Z26" s="10"/>
      <c r="AA26" s="9"/>
      <c r="AB26" s="10"/>
    </row>
    <row r="27" spans="1:28" ht="15" customHeight="1" x14ac:dyDescent="0.25">
      <c r="A27" s="21"/>
      <c r="B27" s="15"/>
      <c r="C27" s="15"/>
      <c r="D27" s="15"/>
      <c r="E27" s="15"/>
      <c r="F27" s="15"/>
      <c r="G27" s="15"/>
      <c r="H27" s="15"/>
      <c r="I27" s="15"/>
      <c r="J27" s="15"/>
      <c r="K27" s="18"/>
      <c r="L27" s="155"/>
      <c r="M27" s="129"/>
      <c r="N27" s="7" t="s">
        <v>55</v>
      </c>
      <c r="Z27" s="10"/>
      <c r="AA27" s="9"/>
      <c r="AB27" s="10"/>
    </row>
    <row r="28" spans="1:28" ht="15" customHeight="1" x14ac:dyDescent="0.25">
      <c r="A28" s="21"/>
      <c r="B28" s="15"/>
      <c r="C28" s="99" t="s">
        <v>50</v>
      </c>
      <c r="D28" s="15"/>
      <c r="E28" s="15"/>
      <c r="F28" s="15"/>
      <c r="G28" s="15"/>
      <c r="H28" s="15"/>
      <c r="I28" s="15"/>
      <c r="J28" s="15"/>
      <c r="K28" s="18"/>
      <c r="L28" s="155"/>
      <c r="M28" s="129"/>
      <c r="N28" s="8" t="s">
        <v>140</v>
      </c>
      <c r="Z28" s="10"/>
      <c r="AA28" s="9"/>
      <c r="AB28" s="10"/>
    </row>
    <row r="29" spans="1:28" ht="15" customHeight="1" x14ac:dyDescent="0.25">
      <c r="A29" s="21"/>
      <c r="B29" s="15"/>
      <c r="C29" s="27" t="s">
        <v>51</v>
      </c>
      <c r="D29" s="28" t="s">
        <v>36</v>
      </c>
      <c r="E29" s="28" t="s">
        <v>105</v>
      </c>
      <c r="F29" s="100" t="s">
        <v>52</v>
      </c>
      <c r="G29" s="28" t="s">
        <v>53</v>
      </c>
      <c r="H29" s="28" t="s">
        <v>48</v>
      </c>
      <c r="I29" s="15"/>
      <c r="J29" s="15"/>
      <c r="K29" s="18"/>
      <c r="L29" s="155"/>
      <c r="M29" s="129"/>
      <c r="N29" s="8" t="s">
        <v>141</v>
      </c>
      <c r="Z29" s="10"/>
      <c r="AA29" s="9"/>
      <c r="AB29" s="10"/>
    </row>
    <row r="30" spans="1:28" ht="15" customHeight="1" x14ac:dyDescent="0.25">
      <c r="A30" s="21"/>
      <c r="B30" s="15"/>
      <c r="C30" s="25" t="s">
        <v>47</v>
      </c>
      <c r="D30" s="63">
        <v>1</v>
      </c>
      <c r="E30" s="63">
        <v>1.1399999999999999</v>
      </c>
      <c r="F30" s="101">
        <v>1.2</v>
      </c>
      <c r="G30" s="30">
        <v>1.32</v>
      </c>
      <c r="H30" s="30">
        <v>1.62</v>
      </c>
      <c r="I30" s="15"/>
      <c r="J30" s="15"/>
      <c r="K30" s="18"/>
      <c r="L30" s="155"/>
      <c r="M30" s="129"/>
      <c r="N30" s="8" t="s">
        <v>142</v>
      </c>
      <c r="Z30" s="10"/>
      <c r="AA30" s="9"/>
      <c r="AB30" s="10"/>
    </row>
    <row r="31" spans="1:28" ht="15" customHeight="1" x14ac:dyDescent="0.25">
      <c r="A31" s="21"/>
      <c r="B31" s="15"/>
      <c r="C31" s="26" t="s">
        <v>32</v>
      </c>
      <c r="D31" s="64">
        <v>1</v>
      </c>
      <c r="E31" s="31">
        <v>1.51</v>
      </c>
      <c r="F31" s="102">
        <v>1.59</v>
      </c>
      <c r="G31" s="31">
        <v>2.0299999999999998</v>
      </c>
      <c r="H31" s="31">
        <v>2.39</v>
      </c>
      <c r="I31" s="15"/>
      <c r="J31" s="15"/>
      <c r="K31" s="18"/>
      <c r="L31" s="155"/>
      <c r="M31" s="129"/>
      <c r="N31" s="8" t="s">
        <v>143</v>
      </c>
      <c r="Z31" s="10"/>
      <c r="AA31" s="9"/>
      <c r="AB31" s="10"/>
    </row>
    <row r="32" spans="1:28" ht="15" customHeight="1" x14ac:dyDescent="0.25">
      <c r="A32" s="21"/>
      <c r="B32" s="15"/>
      <c r="C32" s="15"/>
      <c r="D32" s="15"/>
      <c r="E32" s="15"/>
      <c r="F32" s="15"/>
      <c r="G32" s="15"/>
      <c r="H32" s="15"/>
      <c r="I32" s="15"/>
      <c r="J32" s="15"/>
      <c r="K32" s="18"/>
      <c r="L32" s="155"/>
      <c r="M32" s="129"/>
      <c r="N32" s="8" t="s">
        <v>144</v>
      </c>
      <c r="Z32" s="10"/>
      <c r="AA32" s="9"/>
      <c r="AB32" s="10"/>
    </row>
    <row r="33" spans="1:28" x14ac:dyDescent="0.25">
      <c r="A33" s="21"/>
      <c r="B33" s="15"/>
      <c r="C33" s="103" t="s">
        <v>56</v>
      </c>
      <c r="D33" s="15"/>
      <c r="E33" s="15"/>
      <c r="F33" s="15"/>
      <c r="G33" s="15"/>
      <c r="H33" s="15"/>
      <c r="I33" s="15"/>
      <c r="J33" s="15"/>
      <c r="K33" s="18"/>
      <c r="L33" s="155"/>
      <c r="M33" s="129"/>
      <c r="N33" s="8" t="s">
        <v>145</v>
      </c>
      <c r="Z33" s="10"/>
      <c r="AA33" s="9"/>
      <c r="AB33" s="10"/>
    </row>
    <row r="34" spans="1:28" x14ac:dyDescent="0.25">
      <c r="A34" s="21"/>
      <c r="B34" s="15"/>
      <c r="C34" s="27" t="s">
        <v>51</v>
      </c>
      <c r="D34" s="28" t="s">
        <v>36</v>
      </c>
      <c r="E34" s="28" t="s">
        <v>105</v>
      </c>
      <c r="F34" s="100" t="s">
        <v>52</v>
      </c>
      <c r="G34" s="28" t="s">
        <v>53</v>
      </c>
      <c r="H34" s="28" t="s">
        <v>48</v>
      </c>
      <c r="I34" s="15"/>
      <c r="J34" s="15"/>
      <c r="K34" s="18"/>
      <c r="L34" s="155"/>
      <c r="M34" s="129"/>
      <c r="Z34" s="10"/>
      <c r="AA34" s="9"/>
      <c r="AB34" s="10"/>
    </row>
    <row r="35" spans="1:28" x14ac:dyDescent="0.25">
      <c r="A35" s="21"/>
      <c r="B35" s="15"/>
      <c r="C35" s="25" t="s">
        <v>47</v>
      </c>
      <c r="D35" s="63">
        <v>1</v>
      </c>
      <c r="E35" s="30">
        <v>0.84</v>
      </c>
      <c r="F35" s="101">
        <v>0.78</v>
      </c>
      <c r="G35" s="30">
        <v>0.67</v>
      </c>
      <c r="H35" s="30">
        <v>0.47</v>
      </c>
      <c r="I35" s="15"/>
      <c r="J35" s="15"/>
      <c r="K35" s="18"/>
      <c r="L35" s="155"/>
      <c r="M35" s="129"/>
      <c r="Z35" s="10"/>
      <c r="AA35" s="9"/>
      <c r="AB35" s="10"/>
    </row>
    <row r="36" spans="1:28" x14ac:dyDescent="0.25">
      <c r="A36" s="21"/>
      <c r="B36" s="15"/>
      <c r="C36" s="26" t="s">
        <v>32</v>
      </c>
      <c r="D36" s="64">
        <v>1</v>
      </c>
      <c r="E36" s="31">
        <v>0.49</v>
      </c>
      <c r="F36" s="102">
        <v>0.43</v>
      </c>
      <c r="G36" s="31">
        <v>0.35</v>
      </c>
      <c r="H36" s="31">
        <v>0.22</v>
      </c>
      <c r="I36" s="15"/>
      <c r="J36" s="15"/>
      <c r="K36" s="18"/>
      <c r="L36" s="155"/>
      <c r="M36" s="129"/>
      <c r="Z36" s="10"/>
      <c r="AA36" s="9"/>
      <c r="AB36" s="10"/>
    </row>
    <row r="37" spans="1:28" x14ac:dyDescent="0.25">
      <c r="A37" s="21"/>
      <c r="B37" s="15"/>
      <c r="C37" s="15"/>
      <c r="D37" s="15"/>
      <c r="E37" s="15"/>
      <c r="F37" s="15"/>
      <c r="G37" s="15"/>
      <c r="H37" s="15"/>
      <c r="I37" s="15"/>
      <c r="J37" s="15"/>
      <c r="K37" s="18"/>
      <c r="L37" s="155"/>
      <c r="M37" s="129"/>
      <c r="Z37" s="10"/>
      <c r="AA37" s="9"/>
      <c r="AB37" s="10"/>
    </row>
    <row r="38" spans="1:28" x14ac:dyDescent="0.25">
      <c r="A38" s="21"/>
      <c r="B38" s="15"/>
      <c r="C38" s="103" t="s">
        <v>61</v>
      </c>
      <c r="D38" s="15"/>
      <c r="E38" s="15"/>
      <c r="F38" s="15"/>
      <c r="G38" s="15"/>
      <c r="H38" s="15"/>
      <c r="I38" s="15"/>
      <c r="J38" s="15"/>
      <c r="K38" s="18"/>
      <c r="L38" s="155"/>
      <c r="M38" s="129"/>
      <c r="Z38" s="10"/>
      <c r="AA38" s="9"/>
      <c r="AB38" s="10"/>
    </row>
    <row r="39" spans="1:28" ht="45" x14ac:dyDescent="0.25">
      <c r="A39" s="21"/>
      <c r="B39" s="15"/>
      <c r="C39" s="38" t="s">
        <v>62</v>
      </c>
      <c r="D39" s="27" t="s">
        <v>51</v>
      </c>
      <c r="E39" s="28" t="s">
        <v>63</v>
      </c>
      <c r="F39" s="29" t="s">
        <v>64</v>
      </c>
      <c r="G39" s="15"/>
      <c r="H39" s="15"/>
      <c r="I39" s="15"/>
      <c r="J39" s="15"/>
      <c r="K39" s="18"/>
      <c r="L39" s="155"/>
      <c r="M39" s="129"/>
      <c r="U39" s="10"/>
      <c r="V39" s="10"/>
      <c r="W39" s="10"/>
      <c r="X39" s="10"/>
      <c r="Y39" s="10"/>
      <c r="Z39" s="10"/>
      <c r="AA39" s="9"/>
      <c r="AB39" s="10"/>
    </row>
    <row r="40" spans="1:28" x14ac:dyDescent="0.25">
      <c r="A40" s="21"/>
      <c r="B40" s="15"/>
      <c r="C40" s="216" t="s">
        <v>65</v>
      </c>
      <c r="D40" s="34" t="s">
        <v>47</v>
      </c>
      <c r="E40" s="104">
        <v>0.90700000000000003</v>
      </c>
      <c r="F40" s="104">
        <v>0.92600000000000005</v>
      </c>
      <c r="G40" s="15"/>
      <c r="H40" s="15"/>
      <c r="I40" s="15"/>
      <c r="J40" s="15"/>
      <c r="K40" s="18"/>
      <c r="L40" s="155"/>
      <c r="M40" s="129"/>
      <c r="U40" s="10"/>
      <c r="V40" s="10"/>
      <c r="W40" s="10"/>
      <c r="X40" s="10"/>
      <c r="Y40" s="10"/>
      <c r="Z40" s="10"/>
      <c r="AA40" s="9"/>
      <c r="AB40" s="10"/>
    </row>
    <row r="41" spans="1:28" x14ac:dyDescent="0.25">
      <c r="A41" s="21"/>
      <c r="B41" s="15"/>
      <c r="C41" s="217"/>
      <c r="D41" s="26" t="s">
        <v>32</v>
      </c>
      <c r="E41" s="31">
        <v>0.88200000000000001</v>
      </c>
      <c r="F41" s="31">
        <v>0.90100000000000002</v>
      </c>
      <c r="G41" s="15"/>
      <c r="H41" s="15"/>
      <c r="I41" s="15"/>
      <c r="J41" s="15"/>
      <c r="K41" s="18"/>
      <c r="L41" s="155"/>
      <c r="M41" s="129"/>
      <c r="U41" s="10"/>
      <c r="V41" s="10"/>
      <c r="W41" s="10"/>
      <c r="X41" s="10"/>
      <c r="Y41" s="10"/>
      <c r="Z41" s="10"/>
      <c r="AA41" s="9"/>
      <c r="AB41" s="10"/>
    </row>
    <row r="42" spans="1:28" x14ac:dyDescent="0.25">
      <c r="A42" s="21"/>
      <c r="B42" s="15"/>
      <c r="C42" s="216" t="s">
        <v>66</v>
      </c>
      <c r="D42" s="34" t="s">
        <v>47</v>
      </c>
      <c r="E42" s="104">
        <v>0.86399999999999999</v>
      </c>
      <c r="F42" s="104">
        <v>0.89200000000000002</v>
      </c>
      <c r="G42" s="15"/>
      <c r="H42" s="15"/>
      <c r="I42" s="15"/>
      <c r="J42" s="15"/>
      <c r="K42" s="18"/>
      <c r="L42" s="155"/>
      <c r="M42" s="129"/>
      <c r="U42" s="10"/>
      <c r="V42" s="10"/>
      <c r="W42" s="10"/>
      <c r="X42" s="10"/>
      <c r="Y42" s="10"/>
      <c r="Z42" s="10"/>
      <c r="AA42" s="9"/>
      <c r="AB42" s="10"/>
    </row>
    <row r="43" spans="1:28" x14ac:dyDescent="0.25">
      <c r="A43" s="17"/>
      <c r="B43" s="18"/>
      <c r="C43" s="217"/>
      <c r="D43" s="26" t="s">
        <v>32</v>
      </c>
      <c r="E43" s="31">
        <v>0.82799999999999996</v>
      </c>
      <c r="F43" s="31">
        <v>0.85399999999999998</v>
      </c>
      <c r="G43" s="15"/>
      <c r="H43" s="15"/>
      <c r="I43" s="15"/>
      <c r="J43" s="15"/>
      <c r="K43" s="18"/>
      <c r="L43" s="155"/>
      <c r="M43" s="129"/>
      <c r="U43" s="10"/>
      <c r="V43" s="10"/>
      <c r="W43" s="10"/>
      <c r="X43" s="10"/>
      <c r="Y43" s="10"/>
      <c r="Z43" s="10"/>
      <c r="AA43" s="9"/>
      <c r="AB43" s="10"/>
    </row>
    <row r="44" spans="1:28" x14ac:dyDescent="0.25">
      <c r="A44" s="21"/>
      <c r="B44" s="15"/>
      <c r="C44" s="216" t="s">
        <v>67</v>
      </c>
      <c r="D44" s="25" t="s">
        <v>47</v>
      </c>
      <c r="E44" s="30">
        <v>0.82299999999999995</v>
      </c>
      <c r="F44" s="30">
        <v>0.85799999999999998</v>
      </c>
      <c r="G44" s="15"/>
      <c r="H44" s="15"/>
      <c r="I44" s="15"/>
      <c r="J44" s="15"/>
      <c r="K44" s="15"/>
      <c r="L44" s="155"/>
      <c r="M44" s="129"/>
      <c r="U44" s="10"/>
      <c r="V44" s="10"/>
      <c r="W44" s="10"/>
      <c r="X44" s="10"/>
      <c r="Y44" s="10"/>
      <c r="Z44" s="10"/>
      <c r="AA44" s="9"/>
      <c r="AB44" s="10"/>
    </row>
    <row r="45" spans="1:28" x14ac:dyDescent="0.25">
      <c r="A45" s="21"/>
      <c r="B45" s="15"/>
      <c r="C45" s="217"/>
      <c r="D45" s="26" t="s">
        <v>32</v>
      </c>
      <c r="E45" s="31">
        <v>0.77700000000000002</v>
      </c>
      <c r="F45" s="105">
        <v>0.81</v>
      </c>
      <c r="G45" s="15"/>
      <c r="H45" s="15"/>
      <c r="I45" s="15"/>
      <c r="J45" s="15"/>
      <c r="K45" s="15"/>
      <c r="L45" s="155"/>
      <c r="M45" s="129"/>
      <c r="U45" s="10"/>
      <c r="V45" s="10"/>
      <c r="W45" s="10"/>
      <c r="X45" s="10"/>
      <c r="Y45" s="10"/>
      <c r="Z45" s="10"/>
      <c r="AA45" s="9"/>
      <c r="AB45" s="10"/>
    </row>
    <row r="46" spans="1:28" ht="15.75" thickBot="1" x14ac:dyDescent="0.3">
      <c r="A46" s="43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170"/>
      <c r="M46" s="129"/>
      <c r="U46" s="10"/>
      <c r="V46" s="10"/>
      <c r="W46" s="10"/>
      <c r="X46" s="10"/>
      <c r="Y46" s="10"/>
      <c r="Z46" s="10"/>
      <c r="AA46" s="9"/>
      <c r="AB46" s="10"/>
    </row>
    <row r="47" spans="1:28" x14ac:dyDescent="0.25">
      <c r="L47" s="9"/>
      <c r="M47" s="152"/>
      <c r="U47" s="10"/>
      <c r="V47" s="10"/>
      <c r="W47" s="10"/>
      <c r="X47" s="10"/>
      <c r="Y47" s="10"/>
      <c r="Z47" s="10"/>
      <c r="AA47" s="9"/>
      <c r="AB47" s="10"/>
    </row>
    <row r="48" spans="1:28" x14ac:dyDescent="0.25">
      <c r="L48" s="9"/>
      <c r="M48" s="152"/>
      <c r="U48" s="10"/>
      <c r="V48" s="10"/>
      <c r="W48" s="10"/>
      <c r="X48" s="10"/>
      <c r="Y48" s="10"/>
      <c r="Z48" s="10"/>
      <c r="AA48" s="9"/>
      <c r="AB48" s="10"/>
    </row>
    <row r="49" spans="12:28" x14ac:dyDescent="0.25">
      <c r="L49" s="9"/>
      <c r="M49" s="152"/>
      <c r="U49" s="10"/>
      <c r="V49" s="10"/>
      <c r="W49" s="10"/>
      <c r="X49" s="10"/>
      <c r="Y49" s="10"/>
      <c r="Z49" s="10"/>
      <c r="AA49" s="9"/>
      <c r="AB49" s="10"/>
    </row>
    <row r="50" spans="12:28" x14ac:dyDescent="0.25">
      <c r="L50" s="9"/>
      <c r="M50" s="152"/>
      <c r="AA50" s="9"/>
    </row>
    <row r="51" spans="12:28" x14ac:dyDescent="0.25">
      <c r="L51" s="9"/>
      <c r="M51" s="152"/>
      <c r="AA51" s="9"/>
    </row>
    <row r="52" spans="12:28" x14ac:dyDescent="0.25">
      <c r="L52" s="9"/>
      <c r="M52" s="152"/>
      <c r="AA52" s="9"/>
    </row>
    <row r="53" spans="12:28" x14ac:dyDescent="0.25">
      <c r="L53" s="9"/>
      <c r="M53" s="152"/>
      <c r="AA53" s="9"/>
    </row>
    <row r="54" spans="12:28" x14ac:dyDescent="0.25">
      <c r="L54" s="9"/>
      <c r="M54" s="152"/>
      <c r="AA54" s="9"/>
    </row>
    <row r="55" spans="12:28" x14ac:dyDescent="0.25">
      <c r="L55" s="9"/>
      <c r="M55" s="152"/>
      <c r="AA55" s="9"/>
    </row>
    <row r="56" spans="12:28" x14ac:dyDescent="0.25">
      <c r="L56" s="9"/>
      <c r="M56" s="152"/>
      <c r="AA56" s="9"/>
    </row>
    <row r="57" spans="12:28" x14ac:dyDescent="0.25">
      <c r="L57" s="9"/>
      <c r="M57" s="152"/>
      <c r="AA57" s="9"/>
    </row>
  </sheetData>
  <sheetProtection algorithmName="SHA-512" hashValue="tgICM3rQcRcRtkG+kfc+UrQA9p4S98xL9rdwAPJPj1ASosXUkD6H+uHvgN0heRQt9rl3EFc31l/Zwa4st3jIBg==" saltValue="TzgC6wLdWiup3azDJqNEOQ==" spinCount="100000" sheet="1" objects="1" scenarios="1" formatCells="0" formatColumns="0" formatRows="0"/>
  <mergeCells count="4">
    <mergeCell ref="C40:C41"/>
    <mergeCell ref="C42:C43"/>
    <mergeCell ref="C44:C45"/>
    <mergeCell ref="K1:L1"/>
  </mergeCells>
  <hyperlinks>
    <hyperlink ref="K1" location="TOC!A1" display="Return to TOC" xr:uid="{5FA7B398-9405-4C4D-BFE1-66CB4F7AD95B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9972-48D5-4F73-9C88-86A365844818}">
  <sheetPr codeName="Sheet87"/>
  <dimension ref="A1:Y57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4.7109375" style="8" customWidth="1"/>
    <col min="3" max="3" width="17.85546875" style="8" customWidth="1"/>
    <col min="4" max="4" width="26.42578125" style="8" customWidth="1"/>
    <col min="5" max="5" width="17.7109375" style="8" customWidth="1"/>
    <col min="6" max="6" width="14.42578125" style="8" bestFit="1" customWidth="1"/>
    <col min="7" max="7" width="10" style="8" bestFit="1" customWidth="1"/>
    <col min="8" max="8" width="18.42578125" style="8" bestFit="1" customWidth="1"/>
    <col min="9" max="10" width="2.7109375" style="8" customWidth="1"/>
    <col min="11" max="11" width="10.140625" style="8" customWidth="1"/>
    <col min="12" max="12" width="11.42578125" style="8" customWidth="1"/>
    <col min="13" max="13" width="9.28515625" style="8" customWidth="1"/>
    <col min="14" max="14" width="18.42578125" style="8" bestFit="1" customWidth="1"/>
    <col min="15" max="15" width="12.5703125" style="8" bestFit="1" customWidth="1"/>
    <col min="16" max="16" width="9.28515625" style="8" customWidth="1"/>
    <col min="17" max="17" width="13.28515625" style="8" bestFit="1" customWidth="1"/>
    <col min="18" max="18" width="0.85546875" style="8" customWidth="1"/>
    <col min="19" max="19" width="9.140625" style="8" customWidth="1"/>
    <col min="20" max="20" width="9.140625" style="8"/>
    <col min="21" max="21" width="12.28515625" style="8" customWidth="1"/>
    <col min="22" max="22" width="10" style="8" customWidth="1"/>
    <col min="23" max="23" width="6.42578125" style="8" customWidth="1"/>
    <col min="24" max="16384" width="9.140625" style="8"/>
  </cols>
  <sheetData>
    <row r="1" spans="1:25" x14ac:dyDescent="0.25">
      <c r="A1" s="11" t="s">
        <v>3</v>
      </c>
      <c r="B1" s="12"/>
      <c r="C1" s="12" t="s">
        <v>14</v>
      </c>
      <c r="D1" s="13"/>
      <c r="E1" s="12"/>
      <c r="F1" s="12"/>
      <c r="G1" s="12"/>
      <c r="H1" s="218" t="s">
        <v>8</v>
      </c>
      <c r="I1" s="219"/>
      <c r="J1" s="24"/>
      <c r="K1" s="7" t="s">
        <v>9</v>
      </c>
      <c r="X1" s="24"/>
    </row>
    <row r="2" spans="1:25" x14ac:dyDescent="0.25">
      <c r="A2" s="14" t="s">
        <v>4</v>
      </c>
      <c r="B2" s="15"/>
      <c r="C2" s="15" t="s">
        <v>15</v>
      </c>
      <c r="D2" s="15"/>
      <c r="E2" s="15"/>
      <c r="F2" s="15"/>
      <c r="G2" s="15"/>
      <c r="H2" s="15"/>
      <c r="I2" s="16"/>
      <c r="J2" s="24"/>
      <c r="X2" s="24"/>
    </row>
    <row r="3" spans="1:25" x14ac:dyDescent="0.25">
      <c r="A3" s="14" t="s">
        <v>5</v>
      </c>
      <c r="B3" s="15"/>
      <c r="C3" s="15" t="s">
        <v>148</v>
      </c>
      <c r="D3" s="15"/>
      <c r="E3" s="15"/>
      <c r="F3" s="15"/>
      <c r="G3" s="15"/>
      <c r="H3" s="15"/>
      <c r="I3" s="16"/>
      <c r="J3" s="24"/>
      <c r="K3" s="8" t="s">
        <v>149</v>
      </c>
      <c r="X3" s="24"/>
    </row>
    <row r="4" spans="1:25" x14ac:dyDescent="0.25">
      <c r="A4" s="17"/>
      <c r="B4" s="18"/>
      <c r="C4" s="18"/>
      <c r="D4" s="18"/>
      <c r="E4" s="18"/>
      <c r="F4" s="18"/>
      <c r="G4" s="18"/>
      <c r="H4" s="18"/>
      <c r="I4" s="19"/>
      <c r="J4" s="9"/>
      <c r="X4" s="9"/>
      <c r="Y4" s="10"/>
    </row>
    <row r="5" spans="1:25" ht="15" customHeight="1" x14ac:dyDescent="0.25">
      <c r="A5" s="20" t="s">
        <v>6</v>
      </c>
      <c r="B5" s="15"/>
      <c r="C5" s="15" t="s">
        <v>19</v>
      </c>
      <c r="D5" s="15"/>
      <c r="E5" s="15"/>
      <c r="F5" s="15"/>
      <c r="G5" s="15"/>
      <c r="H5" s="15"/>
      <c r="I5" s="16"/>
      <c r="J5" s="9"/>
      <c r="K5" s="8" t="s">
        <v>150</v>
      </c>
      <c r="U5" s="10"/>
      <c r="V5" s="10"/>
      <c r="W5" s="10"/>
      <c r="X5" s="9"/>
      <c r="Y5" s="10"/>
    </row>
    <row r="6" spans="1:25" x14ac:dyDescent="0.25">
      <c r="A6" s="21"/>
      <c r="B6" s="15"/>
      <c r="C6" s="15"/>
      <c r="D6" s="15"/>
      <c r="E6" s="15"/>
      <c r="F6" s="15"/>
      <c r="G6" s="15"/>
      <c r="H6" s="15"/>
      <c r="I6" s="16"/>
      <c r="J6" s="9"/>
      <c r="K6" s="171" t="s">
        <v>151</v>
      </c>
      <c r="L6" s="172">
        <f>SUM(H9:H14)</f>
        <v>170111</v>
      </c>
      <c r="U6" s="10"/>
      <c r="V6" s="10"/>
      <c r="W6" s="10"/>
      <c r="X6" s="9"/>
      <c r="Y6" s="10"/>
    </row>
    <row r="7" spans="1:25" ht="15" customHeight="1" x14ac:dyDescent="0.25">
      <c r="A7" s="21"/>
      <c r="B7" s="15"/>
      <c r="C7" s="87">
        <v>41974</v>
      </c>
      <c r="D7" s="124" t="s">
        <v>21</v>
      </c>
      <c r="E7" s="15"/>
      <c r="F7" s="230" t="s">
        <v>92</v>
      </c>
      <c r="G7" s="230" t="s">
        <v>51</v>
      </c>
      <c r="H7" s="104" t="s">
        <v>152</v>
      </c>
      <c r="I7" s="16"/>
      <c r="J7" s="9"/>
      <c r="U7" s="10"/>
      <c r="V7" s="10"/>
      <c r="W7" s="10"/>
      <c r="X7" s="9"/>
      <c r="Y7" s="10"/>
    </row>
    <row r="8" spans="1:25" ht="15" customHeight="1" x14ac:dyDescent="0.25">
      <c r="A8" s="20"/>
      <c r="B8" s="18"/>
      <c r="C8" s="30" t="s">
        <v>23</v>
      </c>
      <c r="D8" s="125" t="s">
        <v>24</v>
      </c>
      <c r="E8" s="15"/>
      <c r="F8" s="231"/>
      <c r="G8" s="231"/>
      <c r="H8" s="31" t="s">
        <v>153</v>
      </c>
      <c r="I8" s="16"/>
      <c r="J8" s="9"/>
      <c r="K8" s="8" t="s">
        <v>154</v>
      </c>
      <c r="U8" s="10"/>
      <c r="V8" s="10"/>
      <c r="W8" s="10"/>
      <c r="X8" s="9"/>
      <c r="Y8" s="10"/>
    </row>
    <row r="9" spans="1:25" x14ac:dyDescent="0.25">
      <c r="A9" s="20"/>
      <c r="B9" s="18"/>
      <c r="C9" s="126">
        <v>0.65</v>
      </c>
      <c r="D9" s="125" t="s">
        <v>26</v>
      </c>
      <c r="E9" s="15"/>
      <c r="F9" s="34">
        <v>2012</v>
      </c>
      <c r="G9" s="104" t="s">
        <v>47</v>
      </c>
      <c r="H9" s="40">
        <v>24938</v>
      </c>
      <c r="I9" s="16"/>
      <c r="J9" s="9"/>
      <c r="K9" s="8" t="str">
        <f>"By looking up the row which contains the CSLC of "&amp;TEXT(L6,"#,###")&amp;" we get:"</f>
        <v>By looking up the row which contains the CSLC of 170,111 we get:</v>
      </c>
      <c r="U9" s="10"/>
      <c r="V9" s="10"/>
      <c r="W9" s="10"/>
      <c r="X9" s="9"/>
      <c r="Y9" s="10"/>
    </row>
    <row r="10" spans="1:25" x14ac:dyDescent="0.25">
      <c r="A10" s="17"/>
      <c r="B10" s="18"/>
      <c r="C10" s="97">
        <v>41882</v>
      </c>
      <c r="D10" s="127" t="s">
        <v>155</v>
      </c>
      <c r="E10" s="15"/>
      <c r="F10" s="26">
        <v>2012</v>
      </c>
      <c r="G10" s="31" t="s">
        <v>32</v>
      </c>
      <c r="H10" s="184">
        <v>5014</v>
      </c>
      <c r="I10" s="16"/>
      <c r="J10" s="9"/>
      <c r="K10" s="173">
        <f>D43</f>
        <v>0.37</v>
      </c>
      <c r="L10" s="8" t="s">
        <v>156</v>
      </c>
      <c r="U10" s="10"/>
      <c r="V10" s="10"/>
      <c r="W10" s="10"/>
      <c r="X10" s="9"/>
      <c r="Y10" s="10"/>
    </row>
    <row r="11" spans="1:25" x14ac:dyDescent="0.25">
      <c r="A11" s="17"/>
      <c r="B11" s="18"/>
      <c r="C11" s="15"/>
      <c r="D11" s="15"/>
      <c r="E11" s="15"/>
      <c r="F11" s="34">
        <v>2011</v>
      </c>
      <c r="G11" s="104" t="s">
        <v>47</v>
      </c>
      <c r="H11" s="40">
        <v>50544</v>
      </c>
      <c r="I11" s="16"/>
      <c r="J11" s="9"/>
      <c r="K11" s="173">
        <f>E43</f>
        <v>0.89100000000000001</v>
      </c>
      <c r="L11" s="8" t="s">
        <v>157</v>
      </c>
      <c r="U11" s="10"/>
      <c r="V11" s="10"/>
      <c r="W11" s="10"/>
      <c r="X11" s="9"/>
      <c r="Y11" s="10"/>
    </row>
    <row r="12" spans="1:25" ht="17.25" x14ac:dyDescent="0.25">
      <c r="A12" s="17"/>
      <c r="B12" s="18"/>
      <c r="C12" s="15"/>
      <c r="D12" s="92" t="s">
        <v>28</v>
      </c>
      <c r="E12" s="15"/>
      <c r="F12" s="26">
        <v>2011</v>
      </c>
      <c r="G12" s="31" t="s">
        <v>32</v>
      </c>
      <c r="H12" s="184">
        <v>21393</v>
      </c>
      <c r="I12" s="16"/>
      <c r="J12" s="9"/>
      <c r="K12" s="149">
        <f>F43</f>
        <v>119600</v>
      </c>
      <c r="L12" s="8" t="s">
        <v>158</v>
      </c>
      <c r="U12" s="10"/>
      <c r="V12" s="10"/>
      <c r="W12" s="10"/>
      <c r="X12" s="9"/>
      <c r="Y12" s="10"/>
    </row>
    <row r="13" spans="1:25" x14ac:dyDescent="0.25">
      <c r="A13" s="17"/>
      <c r="B13" s="18"/>
      <c r="C13" s="93">
        <v>75000</v>
      </c>
      <c r="D13" s="88" t="s">
        <v>30</v>
      </c>
      <c r="E13" s="15"/>
      <c r="F13" s="34">
        <v>2010</v>
      </c>
      <c r="G13" s="104" t="s">
        <v>47</v>
      </c>
      <c r="H13" s="40">
        <v>48146</v>
      </c>
      <c r="I13" s="16"/>
      <c r="J13" s="9"/>
      <c r="U13" s="10"/>
      <c r="V13" s="10"/>
      <c r="W13" s="10"/>
      <c r="X13" s="9"/>
      <c r="Y13" s="10"/>
    </row>
    <row r="14" spans="1:25" x14ac:dyDescent="0.25">
      <c r="A14" s="17"/>
      <c r="B14" s="18"/>
      <c r="C14" s="94">
        <v>25000</v>
      </c>
      <c r="D14" s="91" t="s">
        <v>32</v>
      </c>
      <c r="E14" s="15"/>
      <c r="F14" s="26">
        <v>2010</v>
      </c>
      <c r="G14" s="31" t="s">
        <v>32</v>
      </c>
      <c r="H14" s="184">
        <v>20076</v>
      </c>
      <c r="I14" s="16"/>
      <c r="J14" s="9"/>
      <c r="K14" s="8" t="s">
        <v>159</v>
      </c>
      <c r="U14" s="10"/>
      <c r="V14" s="10"/>
      <c r="W14" s="10"/>
      <c r="X14" s="9"/>
      <c r="Y14" s="10"/>
    </row>
    <row r="15" spans="1:25" x14ac:dyDescent="0.25">
      <c r="A15" s="17"/>
      <c r="B15" s="18"/>
      <c r="C15" s="15"/>
      <c r="D15" s="15"/>
      <c r="E15" s="15"/>
      <c r="F15" s="15"/>
      <c r="G15" s="15"/>
      <c r="H15" s="15"/>
      <c r="I15" s="16"/>
      <c r="J15" s="9"/>
      <c r="K15" s="8" t="s">
        <v>160</v>
      </c>
      <c r="U15" s="10"/>
      <c r="V15" s="10"/>
      <c r="W15" s="10"/>
      <c r="X15" s="9"/>
      <c r="Y15" s="10"/>
    </row>
    <row r="16" spans="1:25" x14ac:dyDescent="0.25">
      <c r="A16" s="21"/>
      <c r="B16" s="15"/>
      <c r="C16" s="28" t="s">
        <v>21</v>
      </c>
      <c r="D16" s="100" t="s">
        <v>24</v>
      </c>
      <c r="E16" s="28" t="s">
        <v>161</v>
      </c>
      <c r="F16" s="28" t="s">
        <v>162</v>
      </c>
      <c r="G16" s="15"/>
      <c r="H16" s="15"/>
      <c r="I16" s="16"/>
      <c r="J16" s="9"/>
      <c r="U16" s="10"/>
      <c r="V16" s="10"/>
      <c r="W16" s="10"/>
      <c r="X16" s="9"/>
      <c r="Y16" s="10"/>
    </row>
    <row r="17" spans="1:25" x14ac:dyDescent="0.25">
      <c r="A17" s="21"/>
      <c r="B17" s="15"/>
      <c r="C17" s="222">
        <v>41244</v>
      </c>
      <c r="D17" s="216" t="s">
        <v>35</v>
      </c>
      <c r="E17" s="39">
        <v>1000</v>
      </c>
      <c r="F17" s="39">
        <v>0</v>
      </c>
      <c r="G17" s="15"/>
      <c r="H17" s="15"/>
      <c r="I17" s="16"/>
      <c r="J17" s="9"/>
      <c r="K17" s="8" t="s">
        <v>163</v>
      </c>
      <c r="U17" s="10"/>
      <c r="V17" s="10"/>
      <c r="W17" s="10"/>
      <c r="X17" s="9"/>
      <c r="Y17" s="10"/>
    </row>
    <row r="18" spans="1:25" x14ac:dyDescent="0.25">
      <c r="A18" s="21"/>
      <c r="B18" s="15"/>
      <c r="C18" s="223"/>
      <c r="D18" s="225"/>
      <c r="E18" s="41">
        <v>2200</v>
      </c>
      <c r="F18" s="41">
        <v>0</v>
      </c>
      <c r="G18" s="15"/>
      <c r="H18" s="15"/>
      <c r="I18" s="16"/>
      <c r="J18" s="9"/>
      <c r="U18" s="10"/>
      <c r="V18" s="10"/>
      <c r="W18" s="10"/>
      <c r="X18" s="9"/>
      <c r="Y18" s="10"/>
    </row>
    <row r="19" spans="1:25" x14ac:dyDescent="0.25">
      <c r="A19" s="21"/>
      <c r="B19" s="15"/>
      <c r="C19" s="224"/>
      <c r="D19" s="217"/>
      <c r="E19" s="54">
        <v>4000</v>
      </c>
      <c r="F19" s="54">
        <v>2000</v>
      </c>
      <c r="G19" s="15"/>
      <c r="H19" s="15"/>
      <c r="I19" s="16"/>
      <c r="J19" s="9"/>
      <c r="K19" s="8" t="s">
        <v>164</v>
      </c>
      <c r="U19" s="10"/>
      <c r="V19" s="10"/>
      <c r="W19" s="10"/>
      <c r="X19" s="9"/>
      <c r="Y19" s="10"/>
    </row>
    <row r="20" spans="1:25" ht="15" customHeight="1" x14ac:dyDescent="0.25">
      <c r="A20" s="21"/>
      <c r="B20" s="15"/>
      <c r="C20" s="222">
        <v>40878</v>
      </c>
      <c r="D20" s="216" t="s">
        <v>36</v>
      </c>
      <c r="E20" s="39">
        <v>0</v>
      </c>
      <c r="F20" s="39">
        <v>3000</v>
      </c>
      <c r="G20" s="15"/>
      <c r="H20" s="185"/>
      <c r="I20" s="16"/>
      <c r="J20" s="9"/>
      <c r="K20" s="106" t="s">
        <v>80</v>
      </c>
      <c r="L20" s="106" t="s">
        <v>81</v>
      </c>
      <c r="M20" s="106" t="s">
        <v>82</v>
      </c>
      <c r="N20" s="106" t="s">
        <v>83</v>
      </c>
      <c r="O20" s="106" t="s">
        <v>84</v>
      </c>
      <c r="U20" s="10"/>
      <c r="V20" s="10"/>
      <c r="W20" s="10"/>
      <c r="X20" s="9"/>
      <c r="Y20" s="10"/>
    </row>
    <row r="21" spans="1:25" x14ac:dyDescent="0.25">
      <c r="A21" s="21"/>
      <c r="B21" s="15"/>
      <c r="C21" s="223"/>
      <c r="D21" s="225"/>
      <c r="E21" s="41">
        <v>121000</v>
      </c>
      <c r="F21" s="41">
        <v>25700</v>
      </c>
      <c r="G21" s="15"/>
      <c r="H21" s="15"/>
      <c r="I21" s="16"/>
      <c r="J21" s="9"/>
      <c r="K21" s="35"/>
      <c r="L21" s="220" t="s">
        <v>165</v>
      </c>
      <c r="M21" s="35"/>
      <c r="N21" s="35"/>
      <c r="O21" s="35" t="s">
        <v>166</v>
      </c>
      <c r="U21" s="10"/>
      <c r="V21" s="10"/>
      <c r="W21" s="10"/>
      <c r="X21" s="9"/>
      <c r="Y21" s="10"/>
    </row>
    <row r="22" spans="1:25" x14ac:dyDescent="0.25">
      <c r="A22" s="21"/>
      <c r="B22" s="15"/>
      <c r="C22" s="224"/>
      <c r="D22" s="217"/>
      <c r="E22" s="54">
        <v>5000</v>
      </c>
      <c r="F22" s="54">
        <v>102000</v>
      </c>
      <c r="G22" s="15"/>
      <c r="H22" s="15"/>
      <c r="I22" s="16"/>
      <c r="J22" s="9"/>
      <c r="K22" s="36" t="s">
        <v>161</v>
      </c>
      <c r="L22" s="221"/>
      <c r="M22" s="36" t="s">
        <v>162</v>
      </c>
      <c r="N22" s="36" t="s">
        <v>11</v>
      </c>
      <c r="O22" s="36" t="s">
        <v>167</v>
      </c>
      <c r="U22" s="10"/>
      <c r="V22" s="10"/>
      <c r="W22" s="10"/>
      <c r="X22" s="9"/>
      <c r="Y22" s="10"/>
    </row>
    <row r="23" spans="1:25" x14ac:dyDescent="0.25">
      <c r="A23" s="21"/>
      <c r="B23" s="15"/>
      <c r="C23" s="222">
        <v>40513</v>
      </c>
      <c r="D23" s="216" t="s">
        <v>36</v>
      </c>
      <c r="E23" s="41">
        <v>9500</v>
      </c>
      <c r="F23" s="41">
        <v>3500</v>
      </c>
      <c r="G23" s="15"/>
      <c r="H23" s="15"/>
      <c r="I23" s="16"/>
      <c r="J23" s="9"/>
      <c r="K23" s="174">
        <f t="shared" ref="K23:K32" si="0">E17</f>
        <v>1000</v>
      </c>
      <c r="L23" s="174">
        <f>MIN(K23,100000)</f>
        <v>1000</v>
      </c>
      <c r="M23" s="174">
        <f t="shared" ref="M23:M32" si="1">F17</f>
        <v>0</v>
      </c>
      <c r="N23" s="174">
        <f>L23+M23</f>
        <v>1000</v>
      </c>
      <c r="O23" s="118">
        <f>MIN($K$12,N23)</f>
        <v>1000</v>
      </c>
      <c r="Q23" s="7" t="s">
        <v>55</v>
      </c>
      <c r="R23" s="10"/>
      <c r="S23" s="10"/>
      <c r="T23" s="10"/>
      <c r="U23" s="10"/>
      <c r="V23" s="10"/>
      <c r="W23" s="10"/>
      <c r="X23" s="9"/>
      <c r="Y23" s="10"/>
    </row>
    <row r="24" spans="1:25" ht="15" customHeight="1" x14ac:dyDescent="0.25">
      <c r="A24" s="21"/>
      <c r="B24" s="15"/>
      <c r="C24" s="223"/>
      <c r="D24" s="225"/>
      <c r="E24" s="41">
        <v>5500</v>
      </c>
      <c r="F24" s="41">
        <v>0</v>
      </c>
      <c r="G24" s="15"/>
      <c r="H24" s="15"/>
      <c r="I24" s="16"/>
      <c r="J24" s="9"/>
      <c r="K24" s="174">
        <f t="shared" si="0"/>
        <v>2200</v>
      </c>
      <c r="L24" s="174">
        <f t="shared" ref="L24:L32" si="2">MIN(K24,100000)</f>
        <v>2200</v>
      </c>
      <c r="M24" s="174">
        <f t="shared" si="1"/>
        <v>0</v>
      </c>
      <c r="N24" s="174">
        <f t="shared" ref="N24:N32" si="3">L24+M24</f>
        <v>2200</v>
      </c>
      <c r="O24" s="118">
        <f t="shared" ref="O24:O32" si="4">MIN($K$12,N24)</f>
        <v>2200</v>
      </c>
      <c r="Q24" s="8" t="s">
        <v>168</v>
      </c>
      <c r="R24" s="10"/>
      <c r="S24" s="10"/>
      <c r="T24" s="10"/>
      <c r="U24" s="10"/>
      <c r="V24" s="10"/>
      <c r="W24" s="10"/>
      <c r="X24" s="9"/>
      <c r="Y24" s="10"/>
    </row>
    <row r="25" spans="1:25" ht="15" customHeight="1" x14ac:dyDescent="0.25">
      <c r="A25" s="21"/>
      <c r="B25" s="15"/>
      <c r="C25" s="223"/>
      <c r="D25" s="225"/>
      <c r="E25" s="41">
        <v>3900</v>
      </c>
      <c r="F25" s="41">
        <v>1300</v>
      </c>
      <c r="G25" s="15"/>
      <c r="H25" s="15"/>
      <c r="I25" s="16"/>
      <c r="J25" s="9"/>
      <c r="K25" s="174">
        <f t="shared" si="0"/>
        <v>4000</v>
      </c>
      <c r="L25" s="174">
        <f t="shared" si="2"/>
        <v>4000</v>
      </c>
      <c r="M25" s="174">
        <f t="shared" si="1"/>
        <v>2000</v>
      </c>
      <c r="N25" s="174">
        <f t="shared" si="3"/>
        <v>6000</v>
      </c>
      <c r="O25" s="118">
        <f t="shared" si="4"/>
        <v>6000</v>
      </c>
      <c r="Q25" s="8" t="s">
        <v>169</v>
      </c>
      <c r="R25" s="10"/>
      <c r="S25" s="10"/>
      <c r="T25" s="10"/>
      <c r="U25" s="10"/>
      <c r="V25" s="10"/>
      <c r="W25" s="10"/>
      <c r="X25" s="9"/>
      <c r="Y25" s="10"/>
    </row>
    <row r="26" spans="1:25" ht="15" customHeight="1" x14ac:dyDescent="0.25">
      <c r="A26" s="21"/>
      <c r="B26" s="15"/>
      <c r="C26" s="224"/>
      <c r="D26" s="217"/>
      <c r="E26" s="54">
        <v>2800</v>
      </c>
      <c r="F26" s="54">
        <v>0</v>
      </c>
      <c r="G26" s="15"/>
      <c r="H26" s="15"/>
      <c r="I26" s="16"/>
      <c r="J26" s="9"/>
      <c r="K26" s="174">
        <f t="shared" si="0"/>
        <v>0</v>
      </c>
      <c r="L26" s="174">
        <f t="shared" si="2"/>
        <v>0</v>
      </c>
      <c r="M26" s="174">
        <f t="shared" si="1"/>
        <v>3000</v>
      </c>
      <c r="N26" s="174">
        <f t="shared" si="3"/>
        <v>3000</v>
      </c>
      <c r="O26" s="118">
        <f t="shared" si="4"/>
        <v>3000</v>
      </c>
      <c r="Q26" s="8" t="s">
        <v>170</v>
      </c>
      <c r="R26" s="10"/>
      <c r="S26" s="10"/>
      <c r="T26" s="10"/>
      <c r="U26" s="10"/>
      <c r="V26" s="10"/>
      <c r="W26" s="10"/>
      <c r="X26" s="9"/>
      <c r="Y26" s="10"/>
    </row>
    <row r="27" spans="1:25" ht="15" customHeight="1" x14ac:dyDescent="0.25">
      <c r="A27" s="21"/>
      <c r="B27" s="15"/>
      <c r="C27" s="15"/>
      <c r="D27" s="15"/>
      <c r="E27" s="15"/>
      <c r="F27" s="15"/>
      <c r="G27" s="15"/>
      <c r="H27" s="15"/>
      <c r="I27" s="16"/>
      <c r="J27" s="9"/>
      <c r="K27" s="174">
        <f t="shared" si="0"/>
        <v>121000</v>
      </c>
      <c r="L27" s="174">
        <f t="shared" si="2"/>
        <v>100000</v>
      </c>
      <c r="M27" s="174">
        <f t="shared" si="1"/>
        <v>25700</v>
      </c>
      <c r="N27" s="174">
        <f t="shared" si="3"/>
        <v>125700</v>
      </c>
      <c r="O27" s="118">
        <f t="shared" si="4"/>
        <v>119600</v>
      </c>
      <c r="R27" s="10"/>
      <c r="S27" s="10"/>
      <c r="T27" s="10"/>
      <c r="U27" s="10"/>
      <c r="V27" s="10"/>
      <c r="W27" s="10"/>
      <c r="X27" s="9"/>
      <c r="Y27" s="10"/>
    </row>
    <row r="28" spans="1:25" ht="15" customHeight="1" x14ac:dyDescent="0.25">
      <c r="A28" s="14" t="s">
        <v>7</v>
      </c>
      <c r="B28" s="15"/>
      <c r="C28" s="15" t="s">
        <v>171</v>
      </c>
      <c r="D28" s="15"/>
      <c r="E28" s="15"/>
      <c r="F28" s="15"/>
      <c r="G28" s="15"/>
      <c r="H28" s="15"/>
      <c r="I28" s="16"/>
      <c r="J28" s="9"/>
      <c r="K28" s="174">
        <f t="shared" si="0"/>
        <v>5000</v>
      </c>
      <c r="L28" s="174">
        <f t="shared" si="2"/>
        <v>5000</v>
      </c>
      <c r="M28" s="174">
        <f t="shared" si="1"/>
        <v>102000</v>
      </c>
      <c r="N28" s="174">
        <f t="shared" si="3"/>
        <v>107000</v>
      </c>
      <c r="O28" s="118">
        <f t="shared" si="4"/>
        <v>107000</v>
      </c>
      <c r="Q28" s="8" t="s">
        <v>172</v>
      </c>
      <c r="R28" s="10"/>
      <c r="S28" s="10"/>
      <c r="T28" s="10"/>
      <c r="U28" s="10"/>
      <c r="V28" s="10"/>
      <c r="W28" s="10"/>
      <c r="X28" s="9"/>
      <c r="Y28" s="10"/>
    </row>
    <row r="29" spans="1:25" ht="15" customHeight="1" x14ac:dyDescent="0.25">
      <c r="A29" s="21"/>
      <c r="B29" s="15"/>
      <c r="C29" s="15"/>
      <c r="D29" s="15"/>
      <c r="E29" s="15"/>
      <c r="F29" s="15"/>
      <c r="G29" s="15"/>
      <c r="H29" s="15"/>
      <c r="I29" s="16"/>
      <c r="J29" s="9"/>
      <c r="K29" s="174">
        <f t="shared" si="0"/>
        <v>9500</v>
      </c>
      <c r="L29" s="174">
        <f t="shared" si="2"/>
        <v>9500</v>
      </c>
      <c r="M29" s="174">
        <f t="shared" si="1"/>
        <v>3500</v>
      </c>
      <c r="N29" s="174">
        <f t="shared" si="3"/>
        <v>13000</v>
      </c>
      <c r="O29" s="118">
        <f t="shared" si="4"/>
        <v>13000</v>
      </c>
      <c r="R29" s="10"/>
      <c r="S29" s="10"/>
      <c r="T29" s="10"/>
      <c r="U29" s="10"/>
      <c r="V29" s="10"/>
      <c r="W29" s="10"/>
      <c r="X29" s="9"/>
      <c r="Y29" s="10"/>
    </row>
    <row r="30" spans="1:25" x14ac:dyDescent="0.25">
      <c r="A30" s="21"/>
      <c r="B30" s="15"/>
      <c r="C30" s="99" t="s">
        <v>173</v>
      </c>
      <c r="D30" s="15"/>
      <c r="E30" s="15"/>
      <c r="F30" s="15"/>
      <c r="G30" s="15"/>
      <c r="H30" s="15"/>
      <c r="I30" s="16"/>
      <c r="J30" s="9"/>
      <c r="K30" s="174">
        <f t="shared" si="0"/>
        <v>5500</v>
      </c>
      <c r="L30" s="174">
        <f t="shared" si="2"/>
        <v>5500</v>
      </c>
      <c r="M30" s="174">
        <f t="shared" si="1"/>
        <v>0</v>
      </c>
      <c r="N30" s="174">
        <f t="shared" si="3"/>
        <v>5500</v>
      </c>
      <c r="O30" s="118">
        <f t="shared" si="4"/>
        <v>5500</v>
      </c>
      <c r="R30" s="10"/>
      <c r="S30" s="10"/>
      <c r="T30" s="10"/>
      <c r="U30" s="10"/>
      <c r="V30" s="10"/>
      <c r="W30" s="10"/>
      <c r="X30" s="9"/>
      <c r="Y30" s="10"/>
    </row>
    <row r="31" spans="1:25" x14ac:dyDescent="0.25">
      <c r="A31" s="21"/>
      <c r="B31" s="15"/>
      <c r="C31" s="62"/>
      <c r="D31" s="28" t="s">
        <v>174</v>
      </c>
      <c r="E31" s="28" t="s">
        <v>175</v>
      </c>
      <c r="F31" s="28" t="s">
        <v>176</v>
      </c>
      <c r="G31" s="15"/>
      <c r="H31" s="15"/>
      <c r="I31" s="16"/>
      <c r="J31" s="9"/>
      <c r="K31" s="174">
        <f t="shared" si="0"/>
        <v>3900</v>
      </c>
      <c r="L31" s="174">
        <f t="shared" si="2"/>
        <v>3900</v>
      </c>
      <c r="M31" s="174">
        <f t="shared" si="1"/>
        <v>1300</v>
      </c>
      <c r="N31" s="174">
        <f t="shared" si="3"/>
        <v>5200</v>
      </c>
      <c r="O31" s="118">
        <f t="shared" si="4"/>
        <v>5200</v>
      </c>
      <c r="R31" s="10"/>
      <c r="S31" s="10"/>
      <c r="T31" s="10"/>
      <c r="U31" s="10"/>
      <c r="V31" s="10"/>
      <c r="W31" s="10"/>
      <c r="X31" s="9"/>
      <c r="Y31" s="10"/>
    </row>
    <row r="32" spans="1:25" x14ac:dyDescent="0.25">
      <c r="A32" s="21"/>
      <c r="B32" s="15"/>
      <c r="C32" s="28" t="s">
        <v>51</v>
      </c>
      <c r="D32" s="27" t="s">
        <v>177</v>
      </c>
      <c r="E32" s="28" t="s">
        <v>178</v>
      </c>
      <c r="F32" s="29" t="s">
        <v>179</v>
      </c>
      <c r="G32" s="15"/>
      <c r="H32" s="15"/>
      <c r="I32" s="16"/>
      <c r="J32" s="9"/>
      <c r="K32" s="175">
        <f t="shared" si="0"/>
        <v>2800</v>
      </c>
      <c r="L32" s="175">
        <f t="shared" si="2"/>
        <v>2800</v>
      </c>
      <c r="M32" s="175">
        <f t="shared" si="1"/>
        <v>0</v>
      </c>
      <c r="N32" s="175">
        <f t="shared" si="3"/>
        <v>2800</v>
      </c>
      <c r="O32" s="115">
        <f t="shared" si="4"/>
        <v>2800</v>
      </c>
      <c r="R32" s="10"/>
      <c r="S32" s="10"/>
      <c r="T32" s="10"/>
      <c r="U32" s="10"/>
      <c r="V32" s="10"/>
      <c r="W32" s="10"/>
      <c r="X32" s="9"/>
      <c r="Y32" s="10"/>
    </row>
    <row r="33" spans="1:25" ht="15.75" thickBot="1" x14ac:dyDescent="0.3">
      <c r="A33" s="21"/>
      <c r="B33" s="15"/>
      <c r="C33" s="34" t="s">
        <v>47</v>
      </c>
      <c r="D33" s="30">
        <v>0.53600000000000003</v>
      </c>
      <c r="E33" s="30">
        <v>0.33700000000000002</v>
      </c>
      <c r="F33" s="30">
        <v>0.183</v>
      </c>
      <c r="G33" s="15"/>
      <c r="H33" s="15"/>
      <c r="I33" s="16"/>
      <c r="J33" s="9"/>
      <c r="O33" s="176">
        <f>SUM(O23:O32)</f>
        <v>265300</v>
      </c>
      <c r="P33" s="86" t="s">
        <v>180</v>
      </c>
      <c r="R33" s="10"/>
      <c r="S33" s="10"/>
      <c r="T33" s="10"/>
      <c r="U33" s="10"/>
      <c r="V33" s="10"/>
      <c r="W33" s="10"/>
      <c r="X33" s="9"/>
      <c r="Y33" s="10"/>
    </row>
    <row r="34" spans="1:25" x14ac:dyDescent="0.25">
      <c r="A34" s="21"/>
      <c r="B34" s="15"/>
      <c r="C34" s="26" t="s">
        <v>32</v>
      </c>
      <c r="D34" s="31">
        <v>0.71799999999999997</v>
      </c>
      <c r="E34" s="105">
        <v>0.56000000000000005</v>
      </c>
      <c r="F34" s="31">
        <v>0.42499999999999999</v>
      </c>
      <c r="G34" s="15"/>
      <c r="H34" s="15"/>
      <c r="I34" s="16"/>
      <c r="J34" s="9"/>
      <c r="R34" s="10"/>
      <c r="S34" s="10"/>
      <c r="T34" s="10"/>
      <c r="U34" s="10"/>
      <c r="V34" s="10"/>
      <c r="W34" s="10"/>
      <c r="X34" s="9"/>
      <c r="Y34" s="10"/>
    </row>
    <row r="35" spans="1:25" x14ac:dyDescent="0.25">
      <c r="A35" s="21"/>
      <c r="B35" s="15"/>
      <c r="C35" s="28" t="s">
        <v>51</v>
      </c>
      <c r="D35" s="28" t="s">
        <v>181</v>
      </c>
      <c r="E35" s="28" t="s">
        <v>182</v>
      </c>
      <c r="F35" s="28" t="s">
        <v>183</v>
      </c>
      <c r="G35" s="15"/>
      <c r="H35" s="15"/>
      <c r="I35" s="16"/>
      <c r="J35" s="9"/>
      <c r="K35" s="8" t="s">
        <v>184</v>
      </c>
      <c r="R35" s="10"/>
      <c r="S35" s="10"/>
      <c r="T35" s="10"/>
      <c r="U35" s="10"/>
      <c r="V35" s="10"/>
      <c r="W35" s="10"/>
      <c r="X35" s="9"/>
      <c r="Y35" s="10"/>
    </row>
    <row r="36" spans="1:25" x14ac:dyDescent="0.25">
      <c r="A36" s="21"/>
      <c r="B36" s="15"/>
      <c r="C36" s="34" t="s">
        <v>47</v>
      </c>
      <c r="D36" s="30">
        <v>0.48299999999999998</v>
      </c>
      <c r="E36" s="30">
        <v>0.28699999999999998</v>
      </c>
      <c r="F36" s="30">
        <v>0.151</v>
      </c>
      <c r="G36" s="15"/>
      <c r="H36" s="15"/>
      <c r="I36" s="16"/>
      <c r="J36" s="9"/>
      <c r="K36" s="8" t="s">
        <v>185</v>
      </c>
      <c r="R36" s="10"/>
      <c r="S36" s="10"/>
      <c r="T36" s="10"/>
      <c r="U36" s="10"/>
      <c r="V36" s="10"/>
      <c r="W36" s="10"/>
      <c r="X36" s="9"/>
      <c r="Y36" s="10"/>
    </row>
    <row r="37" spans="1:25" x14ac:dyDescent="0.25">
      <c r="A37" s="21"/>
      <c r="B37" s="15"/>
      <c r="C37" s="26" t="s">
        <v>32</v>
      </c>
      <c r="D37" s="31">
        <v>0.67500000000000004</v>
      </c>
      <c r="E37" s="31">
        <v>0.53500000000000003</v>
      </c>
      <c r="F37" s="31">
        <v>0.40400000000000003</v>
      </c>
      <c r="G37" s="15"/>
      <c r="H37" s="15"/>
      <c r="I37" s="16"/>
      <c r="J37" s="9"/>
      <c r="K37" s="55" t="s">
        <v>186</v>
      </c>
      <c r="L37" s="56"/>
      <c r="M37" s="56"/>
      <c r="N37" s="56"/>
      <c r="O37" s="57"/>
      <c r="R37" s="10"/>
      <c r="S37" s="10"/>
      <c r="T37" s="10"/>
      <c r="U37" s="10"/>
      <c r="V37" s="10"/>
      <c r="W37" s="10"/>
      <c r="X37" s="9"/>
      <c r="Y37" s="10"/>
    </row>
    <row r="38" spans="1:25" x14ac:dyDescent="0.25">
      <c r="A38" s="21"/>
      <c r="B38" s="15"/>
      <c r="C38" s="186" t="s">
        <v>187</v>
      </c>
      <c r="D38" s="15"/>
      <c r="E38" s="15"/>
      <c r="F38" s="15"/>
      <c r="G38" s="15"/>
      <c r="H38" s="15"/>
      <c r="I38" s="16"/>
      <c r="J38" s="9"/>
      <c r="R38" s="10"/>
      <c r="S38" s="10"/>
      <c r="T38" s="10"/>
      <c r="U38" s="10"/>
      <c r="V38" s="10"/>
      <c r="W38" s="10"/>
      <c r="X38" s="9"/>
      <c r="Y38" s="10"/>
    </row>
    <row r="39" spans="1:25" x14ac:dyDescent="0.25">
      <c r="A39" s="21"/>
      <c r="B39" s="15"/>
      <c r="C39" s="15"/>
      <c r="D39" s="15"/>
      <c r="E39" s="15"/>
      <c r="F39" s="15"/>
      <c r="G39" s="15"/>
      <c r="H39" s="15"/>
      <c r="I39" s="16"/>
      <c r="J39" s="9"/>
      <c r="K39" s="24"/>
      <c r="L39" s="24"/>
      <c r="M39" s="24"/>
      <c r="N39" s="106" t="s">
        <v>85</v>
      </c>
      <c r="O39" s="106" t="s">
        <v>86</v>
      </c>
      <c r="P39" s="106" t="s">
        <v>87</v>
      </c>
      <c r="Q39" s="106" t="s">
        <v>88</v>
      </c>
      <c r="S39" s="10" t="str">
        <f>"From this, AER = ("&amp;TEXT(Q48,"#,###") &amp; " + "&amp;TEXT(O33,"#,###")&amp;") / " &amp;TEXT(L6,"#,###")&amp;" = "&amp;ROUND((Q48+O33)/L6,3)</f>
        <v>From this, AER = (36,828 + 265,300) / 170,111 = 1.776</v>
      </c>
      <c r="T39" s="10"/>
      <c r="U39" s="10"/>
      <c r="V39" s="10"/>
      <c r="W39" s="177"/>
      <c r="X39" s="9"/>
      <c r="Y39" s="10"/>
    </row>
    <row r="40" spans="1:25" x14ac:dyDescent="0.25">
      <c r="A40" s="21"/>
      <c r="B40" s="15"/>
      <c r="C40" s="15" t="s">
        <v>188</v>
      </c>
      <c r="D40" s="15"/>
      <c r="E40" s="15"/>
      <c r="F40" s="15"/>
      <c r="G40" s="15"/>
      <c r="H40" s="15"/>
      <c r="I40" s="16"/>
      <c r="J40" s="9"/>
      <c r="K40" s="226" t="s">
        <v>92</v>
      </c>
      <c r="L40" s="58"/>
      <c r="M40" s="228" t="s">
        <v>51</v>
      </c>
      <c r="N40" s="35" t="s">
        <v>152</v>
      </c>
      <c r="O40" s="35"/>
      <c r="P40" s="35"/>
      <c r="Q40" s="35" t="s">
        <v>189</v>
      </c>
      <c r="R40" s="10"/>
      <c r="S40" s="10"/>
      <c r="T40" s="178">
        <f>ROUND((Q48+O33)/L6,3)</f>
        <v>1.776</v>
      </c>
      <c r="U40" s="10"/>
      <c r="V40" s="10"/>
      <c r="W40" s="10"/>
      <c r="X40" s="9"/>
      <c r="Y40" s="10"/>
    </row>
    <row r="41" spans="1:25" x14ac:dyDescent="0.25">
      <c r="A41" s="17"/>
      <c r="B41" s="18"/>
      <c r="C41" s="27" t="s">
        <v>190</v>
      </c>
      <c r="D41" s="28" t="s">
        <v>12</v>
      </c>
      <c r="E41" s="28" t="s">
        <v>157</v>
      </c>
      <c r="F41" s="29" t="s">
        <v>158</v>
      </c>
      <c r="G41" s="15"/>
      <c r="H41" s="15"/>
      <c r="I41" s="16"/>
      <c r="J41" s="9"/>
      <c r="K41" s="227"/>
      <c r="L41" s="36" t="s">
        <v>24</v>
      </c>
      <c r="M41" s="229"/>
      <c r="N41" s="36" t="s">
        <v>153</v>
      </c>
      <c r="O41" s="36" t="s">
        <v>157</v>
      </c>
      <c r="P41" s="36" t="s">
        <v>191</v>
      </c>
      <c r="Q41" s="36" t="s">
        <v>192</v>
      </c>
      <c r="R41" s="10"/>
      <c r="S41" s="179" t="s">
        <v>193</v>
      </c>
      <c r="T41" s="10" t="s">
        <v>194</v>
      </c>
      <c r="U41" s="10"/>
      <c r="V41" s="10"/>
      <c r="W41" s="10"/>
      <c r="X41" s="9"/>
      <c r="Y41" s="10"/>
    </row>
    <row r="42" spans="1:25" x14ac:dyDescent="0.25">
      <c r="A42" s="21"/>
      <c r="B42" s="15"/>
      <c r="C42" s="25" t="s">
        <v>195</v>
      </c>
      <c r="D42" s="30">
        <v>0.36</v>
      </c>
      <c r="E42" s="30">
        <v>0.88700000000000001</v>
      </c>
      <c r="F42" s="42">
        <v>117200</v>
      </c>
      <c r="G42" s="15"/>
      <c r="H42" s="15"/>
      <c r="I42" s="16"/>
      <c r="J42" s="9"/>
      <c r="K42" s="58">
        <v>2012</v>
      </c>
      <c r="L42" s="67" t="s">
        <v>48</v>
      </c>
      <c r="M42" s="48" t="s">
        <v>47</v>
      </c>
      <c r="N42" s="180">
        <f t="shared" ref="N42:N47" si="5">H9</f>
        <v>24938</v>
      </c>
      <c r="O42" s="71">
        <f>$K$11</f>
        <v>0.89100000000000001</v>
      </c>
      <c r="P42" s="71">
        <v>0</v>
      </c>
      <c r="Q42" s="112">
        <f>ROUND(PRODUCT(N42:P42),0)</f>
        <v>0</v>
      </c>
      <c r="R42" s="10"/>
      <c r="S42" s="181" t="s">
        <v>196</v>
      </c>
      <c r="T42" s="10" t="str">
        <f>"("&amp;TEXT(T40,"#.###")&amp;" - "&amp;TEXT(K11,"0.###")&amp;") / "&amp;TEXT(K11,"0.###") &amp;" * "&amp;K10</f>
        <v>(1.776 - 0.891) / 0.891 * 0.37</v>
      </c>
      <c r="U42" s="10"/>
      <c r="V42" s="10"/>
      <c r="W42" s="10"/>
      <c r="X42" s="9"/>
      <c r="Y42" s="10"/>
    </row>
    <row r="43" spans="1:25" x14ac:dyDescent="0.25">
      <c r="A43" s="21"/>
      <c r="B43" s="15"/>
      <c r="C43" s="25" t="s">
        <v>197</v>
      </c>
      <c r="D43" s="30">
        <v>0.37</v>
      </c>
      <c r="E43" s="30">
        <v>0.89100000000000001</v>
      </c>
      <c r="F43" s="42">
        <v>119600</v>
      </c>
      <c r="G43" s="15"/>
      <c r="H43" s="15"/>
      <c r="I43" s="16"/>
      <c r="J43" s="9"/>
      <c r="K43" s="36">
        <v>2012</v>
      </c>
      <c r="L43" s="73" t="s">
        <v>48</v>
      </c>
      <c r="M43" s="51" t="s">
        <v>32</v>
      </c>
      <c r="N43" s="175">
        <f t="shared" si="5"/>
        <v>5014</v>
      </c>
      <c r="O43" s="75">
        <f t="shared" ref="O43:O47" si="6">$K$11</f>
        <v>0.89100000000000001</v>
      </c>
      <c r="P43" s="75">
        <v>0</v>
      </c>
      <c r="Q43" s="115">
        <f t="shared" ref="Q43:Q47" si="7">ROUND(PRODUCT(N43:P43),0)</f>
        <v>0</v>
      </c>
      <c r="R43" s="10"/>
      <c r="S43" s="181" t="s">
        <v>196</v>
      </c>
      <c r="T43" s="182">
        <f>ROUND((T40-K11)/K11*K10,3)</f>
        <v>0.36799999999999999</v>
      </c>
      <c r="U43" s="10"/>
      <c r="V43" s="10"/>
      <c r="W43" s="10"/>
      <c r="X43" s="9"/>
      <c r="Y43" s="10"/>
    </row>
    <row r="44" spans="1:25" x14ac:dyDescent="0.25">
      <c r="A44" s="21"/>
      <c r="B44" s="15"/>
      <c r="C44" s="26" t="s">
        <v>198</v>
      </c>
      <c r="D44" s="31">
        <v>0.38</v>
      </c>
      <c r="E44" s="31">
        <v>0.89400000000000002</v>
      </c>
      <c r="F44" s="184">
        <v>122100</v>
      </c>
      <c r="G44" s="15"/>
      <c r="H44" s="15"/>
      <c r="I44" s="16"/>
      <c r="J44" s="9"/>
      <c r="K44" s="58">
        <v>2011</v>
      </c>
      <c r="L44" s="67" t="s">
        <v>36</v>
      </c>
      <c r="M44" s="48" t="s">
        <v>47</v>
      </c>
      <c r="N44" s="180">
        <f t="shared" si="5"/>
        <v>50544</v>
      </c>
      <c r="O44" s="71">
        <f t="shared" si="6"/>
        <v>0.89100000000000001</v>
      </c>
      <c r="P44" s="71">
        <f>E36</f>
        <v>0.28699999999999998</v>
      </c>
      <c r="Q44" s="112">
        <f t="shared" si="7"/>
        <v>12925</v>
      </c>
      <c r="R44" s="10"/>
      <c r="S44" s="10"/>
      <c r="T44" s="10"/>
      <c r="U44" s="10"/>
      <c r="V44" s="10"/>
      <c r="W44" s="10"/>
      <c r="X44" s="9"/>
      <c r="Y44" s="10"/>
    </row>
    <row r="45" spans="1:25" ht="15.75" thickBot="1" x14ac:dyDescent="0.3">
      <c r="A45" s="43"/>
      <c r="B45" s="22"/>
      <c r="C45" s="22"/>
      <c r="D45" s="22"/>
      <c r="E45" s="22"/>
      <c r="F45" s="22"/>
      <c r="G45" s="22"/>
      <c r="H45" s="22"/>
      <c r="I45" s="23"/>
      <c r="J45" s="9"/>
      <c r="K45" s="36">
        <v>2011</v>
      </c>
      <c r="L45" s="73" t="s">
        <v>36</v>
      </c>
      <c r="M45" s="51" t="s">
        <v>32</v>
      </c>
      <c r="N45" s="175">
        <f t="shared" si="5"/>
        <v>21393</v>
      </c>
      <c r="O45" s="75">
        <f t="shared" si="6"/>
        <v>0.89100000000000001</v>
      </c>
      <c r="P45" s="75">
        <f>E37</f>
        <v>0.53500000000000003</v>
      </c>
      <c r="Q45" s="115">
        <f t="shared" si="7"/>
        <v>10198</v>
      </c>
      <c r="R45" s="10"/>
      <c r="S45" s="10" t="str">
        <f>"So the experience modification is a "&amp;TEXT(T43,"0.0%") &amp;IF(T43&lt;0," credit"," debit")&amp;"."</f>
        <v>So the experience modification is a 36.8% debit.</v>
      </c>
      <c r="T45" s="10"/>
      <c r="U45" s="10"/>
      <c r="V45" s="10"/>
      <c r="W45" s="10"/>
      <c r="X45" s="9"/>
      <c r="Y45" s="10"/>
    </row>
    <row r="46" spans="1:25" x14ac:dyDescent="0.25">
      <c r="J46" s="9"/>
      <c r="K46" s="58">
        <v>2010</v>
      </c>
      <c r="L46" s="67" t="s">
        <v>36</v>
      </c>
      <c r="M46" s="48" t="s">
        <v>47</v>
      </c>
      <c r="N46" s="180">
        <f t="shared" si="5"/>
        <v>48146</v>
      </c>
      <c r="O46" s="71">
        <f t="shared" si="6"/>
        <v>0.89100000000000001</v>
      </c>
      <c r="P46" s="71">
        <f>F36</f>
        <v>0.151</v>
      </c>
      <c r="Q46" s="112">
        <f t="shared" si="7"/>
        <v>6478</v>
      </c>
      <c r="R46" s="10"/>
      <c r="S46" s="10" t="s">
        <v>199</v>
      </c>
      <c r="T46" s="10"/>
      <c r="U46" s="10"/>
      <c r="V46" s="10"/>
      <c r="W46" s="183">
        <f>1+T43</f>
        <v>1.3679999999999999</v>
      </c>
      <c r="X46" s="9"/>
      <c r="Y46" s="10"/>
    </row>
    <row r="47" spans="1:25" x14ac:dyDescent="0.25">
      <c r="J47" s="9"/>
      <c r="K47" s="36">
        <v>2010</v>
      </c>
      <c r="L47" s="73" t="s">
        <v>36</v>
      </c>
      <c r="M47" s="51" t="s">
        <v>32</v>
      </c>
      <c r="N47" s="175">
        <f t="shared" si="5"/>
        <v>20076</v>
      </c>
      <c r="O47" s="75">
        <f t="shared" si="6"/>
        <v>0.89100000000000001</v>
      </c>
      <c r="P47" s="75">
        <f>F37</f>
        <v>0.40400000000000003</v>
      </c>
      <c r="Q47" s="115">
        <f t="shared" si="7"/>
        <v>7227</v>
      </c>
      <c r="R47" s="10"/>
      <c r="S47" s="10"/>
      <c r="T47" s="10"/>
      <c r="U47" s="10"/>
      <c r="V47" s="10"/>
      <c r="W47" s="10"/>
      <c r="X47" s="9"/>
      <c r="Y47" s="10"/>
    </row>
    <row r="48" spans="1:25" ht="15.75" thickBot="1" x14ac:dyDescent="0.3">
      <c r="J48" s="9"/>
      <c r="P48" s="122" t="s">
        <v>200</v>
      </c>
      <c r="Q48" s="176">
        <f>SUM(Q42:Q47)</f>
        <v>36828</v>
      </c>
      <c r="R48" s="10"/>
      <c r="S48" s="10"/>
      <c r="T48" s="10"/>
      <c r="U48" s="10"/>
      <c r="V48" s="10"/>
      <c r="W48" s="10"/>
      <c r="X48" s="9"/>
      <c r="Y48" s="10"/>
    </row>
    <row r="49" spans="10:25" x14ac:dyDescent="0.25">
      <c r="J49" s="9"/>
      <c r="K49" s="8" t="s">
        <v>201</v>
      </c>
      <c r="R49" s="10"/>
      <c r="S49" s="10"/>
      <c r="T49" s="10"/>
      <c r="U49" s="10"/>
      <c r="V49" s="10"/>
      <c r="W49" s="10"/>
      <c r="X49" s="9"/>
      <c r="Y49" s="10"/>
    </row>
    <row r="50" spans="10:25" x14ac:dyDescent="0.25">
      <c r="J50" s="9"/>
      <c r="X50" s="9"/>
    </row>
    <row r="51" spans="10:25" x14ac:dyDescent="0.25">
      <c r="J51" s="9"/>
      <c r="X51" s="9"/>
    </row>
    <row r="52" spans="10:25" x14ac:dyDescent="0.25">
      <c r="J52" s="9"/>
      <c r="X52" s="9"/>
    </row>
    <row r="53" spans="10:25" x14ac:dyDescent="0.25">
      <c r="J53" s="9"/>
      <c r="X53" s="9"/>
    </row>
    <row r="54" spans="10:25" x14ac:dyDescent="0.25">
      <c r="J54" s="9"/>
      <c r="X54" s="9"/>
    </row>
    <row r="55" spans="10:25" x14ac:dyDescent="0.25">
      <c r="J55" s="9"/>
      <c r="X55" s="9"/>
    </row>
    <row r="56" spans="10:25" x14ac:dyDescent="0.25">
      <c r="J56" s="9"/>
      <c r="X56" s="9"/>
    </row>
    <row r="57" spans="10:25" x14ac:dyDescent="0.25">
      <c r="J57" s="9"/>
      <c r="X57" s="9"/>
    </row>
  </sheetData>
  <sheetProtection algorithmName="SHA-512" hashValue="8k5KlkQIfCou4/y3ARefqt7ii5mF37uFFaCODOwAF5w0q5nS4qCWs5M5v97YSOWJhWWuGln9M3NkZnUBSvGDWQ==" saltValue="fIhgY2J/OhZ7RuFvflopVA==" spinCount="100000" sheet="1" objects="1" scenarios="1" formatCells="0" formatColumns="0" formatRows="0"/>
  <mergeCells count="12">
    <mergeCell ref="H1:I1"/>
    <mergeCell ref="F7:F8"/>
    <mergeCell ref="G7:G8"/>
    <mergeCell ref="C17:C19"/>
    <mergeCell ref="D17:D19"/>
    <mergeCell ref="L21:L22"/>
    <mergeCell ref="C23:C26"/>
    <mergeCell ref="D23:D26"/>
    <mergeCell ref="K40:K41"/>
    <mergeCell ref="M40:M41"/>
    <mergeCell ref="C20:C22"/>
    <mergeCell ref="D20:D22"/>
  </mergeCells>
  <hyperlinks>
    <hyperlink ref="H1" location="TOC!A1" display="Return to TOC" xr:uid="{5435A929-8D8E-4241-989D-C452A151D3DD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FE758-F67E-4DAE-B66D-18A362976103}">
  <sheetPr codeName="Sheet88"/>
  <dimension ref="A1:AD57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4.7109375" style="8" customWidth="1"/>
    <col min="3" max="3" width="9.42578125" style="8" customWidth="1"/>
    <col min="4" max="6" width="15.7109375" style="8" customWidth="1"/>
    <col min="7" max="8" width="2.7109375" style="8" customWidth="1"/>
    <col min="9" max="10" width="9.140625" style="8" customWidth="1"/>
    <col min="11" max="12" width="10.7109375" style="8" customWidth="1"/>
    <col min="13" max="13" width="11.85546875" style="8" customWidth="1"/>
    <col min="14" max="15" width="2.7109375" style="8" customWidth="1"/>
    <col min="16" max="16" width="10.7109375" style="8" customWidth="1"/>
    <col min="17" max="17" width="18.42578125" style="8" bestFit="1" customWidth="1"/>
    <col min="18" max="18" width="17.5703125" style="8" bestFit="1" customWidth="1"/>
    <col min="19" max="19" width="16.140625" style="8" bestFit="1" customWidth="1"/>
    <col min="20" max="20" width="15.140625" style="8" bestFit="1" customWidth="1"/>
    <col min="21" max="21" width="15.5703125" style="8" bestFit="1" customWidth="1"/>
    <col min="22" max="22" width="9.28515625" style="8" customWidth="1"/>
    <col min="23" max="28" width="2.7109375" style="8" customWidth="1"/>
    <col min="29" max="16384" width="9.140625" style="8"/>
  </cols>
  <sheetData>
    <row r="1" spans="1:30" x14ac:dyDescent="0.25">
      <c r="A1" s="11" t="s">
        <v>3</v>
      </c>
      <c r="B1" s="12"/>
      <c r="C1" s="12" t="s">
        <v>14</v>
      </c>
      <c r="D1" s="13"/>
      <c r="E1" s="12"/>
      <c r="F1" s="12"/>
      <c r="G1" s="12"/>
      <c r="H1" s="12"/>
      <c r="I1" s="12"/>
      <c r="J1" s="12"/>
      <c r="K1" s="12"/>
      <c r="L1" s="12"/>
      <c r="M1" s="218" t="s">
        <v>8</v>
      </c>
      <c r="N1" s="219"/>
      <c r="O1" s="24"/>
      <c r="P1" s="7" t="s">
        <v>9</v>
      </c>
      <c r="AC1" s="24"/>
    </row>
    <row r="2" spans="1:30" x14ac:dyDescent="0.25">
      <c r="A2" s="14" t="s">
        <v>4</v>
      </c>
      <c r="B2" s="15"/>
      <c r="C2" s="15" t="s">
        <v>15</v>
      </c>
      <c r="D2" s="15"/>
      <c r="E2" s="15"/>
      <c r="F2" s="15"/>
      <c r="G2" s="15"/>
      <c r="H2" s="15"/>
      <c r="I2" s="15"/>
      <c r="J2" s="15"/>
      <c r="K2" s="15"/>
      <c r="L2" s="15"/>
      <c r="M2" s="15"/>
      <c r="N2" s="154"/>
      <c r="O2" s="24"/>
      <c r="AC2" s="24"/>
    </row>
    <row r="3" spans="1:30" x14ac:dyDescent="0.25">
      <c r="A3" s="14" t="s">
        <v>5</v>
      </c>
      <c r="B3" s="15"/>
      <c r="C3" s="15" t="s">
        <v>202</v>
      </c>
      <c r="D3" s="15"/>
      <c r="E3" s="15"/>
      <c r="F3" s="15"/>
      <c r="G3" s="15"/>
      <c r="H3" s="15"/>
      <c r="I3" s="15"/>
      <c r="J3" s="15"/>
      <c r="K3" s="15"/>
      <c r="L3" s="15"/>
      <c r="M3" s="15"/>
      <c r="N3" s="154"/>
      <c r="O3" s="24"/>
      <c r="P3" s="8" t="s">
        <v>203</v>
      </c>
      <c r="AC3" s="24"/>
    </row>
    <row r="4" spans="1:30" x14ac:dyDescent="0.25">
      <c r="A4" s="17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55"/>
      <c r="O4" s="9"/>
      <c r="P4" s="8" t="str">
        <f>"The annual company premium at the policy limits bought is "&amp;TEXT(B9,"$#,###")</f>
        <v>The annual company premium at the policy limits bought is $500,000</v>
      </c>
      <c r="AC4" s="9"/>
      <c r="AD4" s="10"/>
    </row>
    <row r="5" spans="1:30" ht="15" customHeight="1" x14ac:dyDescent="0.25">
      <c r="A5" s="20" t="s">
        <v>6</v>
      </c>
      <c r="B5" s="15"/>
      <c r="C5" s="15" t="s">
        <v>204</v>
      </c>
      <c r="D5" s="15"/>
      <c r="E5" s="15"/>
      <c r="F5" s="15"/>
      <c r="G5" s="15"/>
      <c r="H5" s="15"/>
      <c r="I5" s="15"/>
      <c r="J5" s="15"/>
      <c r="K5" s="15"/>
      <c r="L5" s="15"/>
      <c r="M5" s="15"/>
      <c r="N5" s="155"/>
      <c r="O5" s="9"/>
      <c r="Z5" s="10"/>
      <c r="AA5" s="10"/>
      <c r="AB5" s="10"/>
      <c r="AC5" s="9"/>
      <c r="AD5" s="10"/>
    </row>
    <row r="6" spans="1:30" x14ac:dyDescent="0.25">
      <c r="A6" s="21"/>
      <c r="B6" s="15"/>
      <c r="C6" s="15" t="s">
        <v>205</v>
      </c>
      <c r="D6" s="15"/>
      <c r="E6" s="15"/>
      <c r="F6" s="15"/>
      <c r="G6" s="15"/>
      <c r="H6" s="15"/>
      <c r="I6" s="15"/>
      <c r="J6" s="15"/>
      <c r="K6" s="15"/>
      <c r="L6" s="15"/>
      <c r="M6" s="15"/>
      <c r="N6" s="155"/>
      <c r="O6" s="9"/>
      <c r="P6" s="187"/>
      <c r="Q6" s="188" t="s">
        <v>80</v>
      </c>
      <c r="R6" s="188" t="s">
        <v>81</v>
      </c>
      <c r="S6" s="188" t="s">
        <v>82</v>
      </c>
      <c r="T6" s="188" t="s">
        <v>83</v>
      </c>
      <c r="U6" s="188" t="s">
        <v>84</v>
      </c>
      <c r="Z6" s="10"/>
      <c r="AA6" s="10"/>
      <c r="AB6" s="10"/>
      <c r="AC6" s="9"/>
      <c r="AD6" s="10"/>
    </row>
    <row r="7" spans="1:30" ht="15" customHeight="1" x14ac:dyDescent="0.25">
      <c r="A7" s="21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5"/>
      <c r="O7" s="9"/>
      <c r="P7" s="187"/>
      <c r="Q7" s="189" t="s">
        <v>206</v>
      </c>
      <c r="R7" s="189" t="s">
        <v>207</v>
      </c>
      <c r="S7" s="189"/>
      <c r="T7" s="189" t="s">
        <v>206</v>
      </c>
      <c r="U7" s="190"/>
      <c r="Z7" s="10"/>
      <c r="AA7" s="10"/>
      <c r="AB7" s="10"/>
      <c r="AC7" s="9"/>
      <c r="AD7" s="10"/>
    </row>
    <row r="8" spans="1:30" ht="15" customHeight="1" x14ac:dyDescent="0.25">
      <c r="A8" s="20"/>
      <c r="B8" s="18"/>
      <c r="C8" s="15" t="s">
        <v>208</v>
      </c>
      <c r="D8" s="15"/>
      <c r="E8" s="15"/>
      <c r="F8" s="15"/>
      <c r="G8" s="15"/>
      <c r="H8" s="15"/>
      <c r="I8" s="15"/>
      <c r="J8" s="15"/>
      <c r="K8" s="15"/>
      <c r="L8" s="15"/>
      <c r="M8" s="15"/>
      <c r="N8" s="155"/>
      <c r="O8" s="9"/>
      <c r="P8" s="187"/>
      <c r="Q8" s="189" t="s">
        <v>209</v>
      </c>
      <c r="R8" s="189" t="s">
        <v>210</v>
      </c>
      <c r="S8" s="189" t="s">
        <v>211</v>
      </c>
      <c r="T8" s="189" t="s">
        <v>209</v>
      </c>
      <c r="U8" s="189" t="s">
        <v>212</v>
      </c>
      <c r="Z8" s="10"/>
      <c r="AA8" s="10"/>
      <c r="AB8" s="10"/>
      <c r="AC8" s="9"/>
      <c r="AD8" s="10"/>
    </row>
    <row r="9" spans="1:30" x14ac:dyDescent="0.25">
      <c r="A9" s="20"/>
      <c r="B9" s="207">
        <v>500000</v>
      </c>
      <c r="C9" s="15" t="str">
        <f>"The cost of this policy in the most recent experience year was "&amp;TEXT(B9,"$#,###")&amp;"."</f>
        <v>The cost of this policy in the most recent experience year was $500,000.</v>
      </c>
      <c r="D9" s="15"/>
      <c r="E9" s="15"/>
      <c r="F9" s="15"/>
      <c r="G9" s="15"/>
      <c r="H9" s="15"/>
      <c r="I9" s="15"/>
      <c r="J9" s="15"/>
      <c r="K9" s="15"/>
      <c r="L9" s="15"/>
      <c r="M9" s="15"/>
      <c r="N9" s="155"/>
      <c r="O9" s="9"/>
      <c r="P9" s="191" t="s">
        <v>51</v>
      </c>
      <c r="Q9" s="189" t="s">
        <v>115</v>
      </c>
      <c r="R9" s="189" t="s">
        <v>213</v>
      </c>
      <c r="S9" s="189" t="s">
        <v>214</v>
      </c>
      <c r="T9" s="189" t="s">
        <v>115</v>
      </c>
      <c r="U9" s="189" t="s">
        <v>215</v>
      </c>
      <c r="Z9" s="10"/>
      <c r="AA9" s="10"/>
      <c r="AB9" s="10"/>
      <c r="AC9" s="9"/>
      <c r="AD9" s="10"/>
    </row>
    <row r="10" spans="1:30" x14ac:dyDescent="0.25">
      <c r="A10" s="17"/>
      <c r="B10" s="18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5"/>
      <c r="O10" s="9"/>
      <c r="P10" s="192" t="s">
        <v>47</v>
      </c>
      <c r="Q10" s="67">
        <f>D15</f>
        <v>7.4</v>
      </c>
      <c r="R10" s="46">
        <f>E22</f>
        <v>2.024</v>
      </c>
      <c r="S10" s="59">
        <f>E23</f>
        <v>4.8</v>
      </c>
      <c r="T10" s="193">
        <f>Q10*R10</f>
        <v>14.977600000000001</v>
      </c>
      <c r="U10" s="194">
        <f>Q10*S10</f>
        <v>35.520000000000003</v>
      </c>
      <c r="Z10" s="10"/>
      <c r="AA10" s="10"/>
      <c r="AB10" s="10"/>
      <c r="AC10" s="9"/>
      <c r="AD10" s="10"/>
    </row>
    <row r="11" spans="1:30" x14ac:dyDescent="0.25">
      <c r="A11" s="14" t="s">
        <v>7</v>
      </c>
      <c r="B11" s="18"/>
      <c r="C11" s="15" t="s">
        <v>216</v>
      </c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5"/>
      <c r="O11" s="9"/>
      <c r="P11" s="195" t="s">
        <v>32</v>
      </c>
      <c r="Q11" s="73">
        <f>D16</f>
        <v>5</v>
      </c>
      <c r="R11" s="47">
        <f>E29</f>
        <v>2.92</v>
      </c>
      <c r="S11" s="60">
        <f>E30</f>
        <v>4.7619999999999996</v>
      </c>
      <c r="T11" s="121">
        <f>Q11*R11</f>
        <v>14.6</v>
      </c>
      <c r="U11" s="196">
        <f>Q11*S11</f>
        <v>23.81</v>
      </c>
      <c r="Z11" s="10"/>
      <c r="AA11" s="10"/>
      <c r="AB11" s="10"/>
      <c r="AC11" s="9"/>
      <c r="AD11" s="10"/>
    </row>
    <row r="12" spans="1:30" x14ac:dyDescent="0.25">
      <c r="A12" s="17"/>
      <c r="B12" s="18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5"/>
      <c r="O12" s="9"/>
      <c r="P12" s="197" t="s">
        <v>11</v>
      </c>
      <c r="Q12" s="198"/>
      <c r="R12" s="199"/>
      <c r="S12" s="199"/>
      <c r="T12" s="200">
        <f>SUM(T10:T11)</f>
        <v>29.5776</v>
      </c>
      <c r="U12" s="201">
        <f>SUM(U10:U11)</f>
        <v>59.33</v>
      </c>
      <c r="Z12" s="10"/>
      <c r="AA12" s="10"/>
      <c r="AB12" s="10"/>
      <c r="AC12" s="9"/>
      <c r="AD12" s="10"/>
    </row>
    <row r="13" spans="1:30" x14ac:dyDescent="0.25">
      <c r="A13" s="17"/>
      <c r="B13" s="18"/>
      <c r="C13" s="15"/>
      <c r="D13" s="208" t="s">
        <v>217</v>
      </c>
      <c r="E13" s="209"/>
      <c r="F13" s="15"/>
      <c r="G13" s="15"/>
      <c r="H13" s="15"/>
      <c r="I13" s="210">
        <v>0.65</v>
      </c>
      <c r="J13" s="211" t="s">
        <v>218</v>
      </c>
      <c r="K13" s="211"/>
      <c r="L13" s="95"/>
      <c r="M13" s="15"/>
      <c r="N13" s="155"/>
      <c r="O13" s="9"/>
      <c r="Z13" s="10"/>
      <c r="AA13" s="10"/>
      <c r="AB13" s="10"/>
      <c r="AC13" s="9"/>
      <c r="AD13" s="10"/>
    </row>
    <row r="14" spans="1:30" x14ac:dyDescent="0.25">
      <c r="A14" s="17"/>
      <c r="B14" s="18"/>
      <c r="C14" s="212" t="s">
        <v>51</v>
      </c>
      <c r="D14" s="212">
        <v>2121</v>
      </c>
      <c r="E14" s="213">
        <v>7390</v>
      </c>
      <c r="F14" s="15"/>
      <c r="G14" s="15"/>
      <c r="H14" s="15"/>
      <c r="I14" s="15"/>
      <c r="J14" s="15"/>
      <c r="K14" s="15"/>
      <c r="L14" s="15"/>
      <c r="M14" s="15"/>
      <c r="N14" s="155"/>
      <c r="O14" s="9"/>
      <c r="Q14" s="188" t="s">
        <v>85</v>
      </c>
      <c r="R14" s="188" t="s">
        <v>86</v>
      </c>
      <c r="S14" s="188" t="s">
        <v>87</v>
      </c>
      <c r="T14" s="188" t="s">
        <v>88</v>
      </c>
      <c r="U14" s="188" t="s">
        <v>89</v>
      </c>
      <c r="Z14" s="10"/>
      <c r="AA14" s="10"/>
      <c r="AB14" s="10"/>
      <c r="AC14" s="9"/>
      <c r="AD14" s="10"/>
    </row>
    <row r="15" spans="1:30" x14ac:dyDescent="0.25">
      <c r="A15" s="21"/>
      <c r="B15" s="15"/>
      <c r="C15" s="25" t="s">
        <v>47</v>
      </c>
      <c r="D15" s="30">
        <v>7.4</v>
      </c>
      <c r="E15" s="104">
        <v>1.4</v>
      </c>
      <c r="F15" s="15"/>
      <c r="G15" s="15"/>
      <c r="H15" s="15"/>
      <c r="I15" s="15"/>
      <c r="J15" s="15"/>
      <c r="K15" s="15"/>
      <c r="L15" s="15"/>
      <c r="M15" s="15"/>
      <c r="N15" s="155"/>
      <c r="O15" s="9"/>
      <c r="Q15" s="190"/>
      <c r="R15" s="189"/>
      <c r="S15" s="189" t="s">
        <v>219</v>
      </c>
      <c r="T15" s="190"/>
      <c r="U15" s="189" t="s">
        <v>220</v>
      </c>
      <c r="Z15" s="10"/>
      <c r="AA15" s="10"/>
      <c r="AB15" s="10"/>
      <c r="AC15" s="9"/>
      <c r="AD15" s="10"/>
    </row>
    <row r="16" spans="1:30" x14ac:dyDescent="0.25">
      <c r="A16" s="21"/>
      <c r="B16" s="15"/>
      <c r="C16" s="26" t="s">
        <v>32</v>
      </c>
      <c r="D16" s="31">
        <v>5</v>
      </c>
      <c r="E16" s="31">
        <v>2.9</v>
      </c>
      <c r="F16" s="15"/>
      <c r="G16" s="15"/>
      <c r="H16" s="15"/>
      <c r="I16" s="15"/>
      <c r="J16" s="15"/>
      <c r="K16" s="15"/>
      <c r="L16" s="15"/>
      <c r="M16" s="15"/>
      <c r="N16" s="155"/>
      <c r="O16" s="9"/>
      <c r="Q16" s="189" t="s">
        <v>152</v>
      </c>
      <c r="R16" s="189" t="s">
        <v>51</v>
      </c>
      <c r="S16" s="189" t="s">
        <v>221</v>
      </c>
      <c r="T16" s="190"/>
      <c r="U16" s="189" t="s">
        <v>189</v>
      </c>
      <c r="Z16" s="10"/>
      <c r="AA16" s="10"/>
      <c r="AB16" s="10"/>
      <c r="AC16" s="9"/>
      <c r="AD16" s="10"/>
    </row>
    <row r="17" spans="1:30" x14ac:dyDescent="0.25">
      <c r="A17" s="2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5"/>
      <c r="O17" s="9"/>
      <c r="P17" s="191" t="s">
        <v>51</v>
      </c>
      <c r="Q17" s="202" t="s">
        <v>222</v>
      </c>
      <c r="R17" s="202" t="s">
        <v>223</v>
      </c>
      <c r="S17" s="202" t="s">
        <v>224</v>
      </c>
      <c r="T17" s="202" t="s">
        <v>95</v>
      </c>
      <c r="U17" s="202" t="s">
        <v>225</v>
      </c>
      <c r="Z17" s="10"/>
      <c r="AA17" s="10"/>
      <c r="AB17" s="10"/>
      <c r="AC17" s="9"/>
      <c r="AD17" s="10"/>
    </row>
    <row r="18" spans="1:30" x14ac:dyDescent="0.25">
      <c r="A18" s="21"/>
      <c r="B18" s="15"/>
      <c r="C18" s="99" t="s">
        <v>122</v>
      </c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5"/>
      <c r="O18" s="9"/>
      <c r="P18" s="192" t="s">
        <v>47</v>
      </c>
      <c r="Q18" s="203">
        <f>$B$9*$T$12/$U$12</f>
        <v>249263.44176639139</v>
      </c>
      <c r="R18" s="193">
        <f>T10/$T$12</f>
        <v>0.50638320891485455</v>
      </c>
      <c r="S18" s="137">
        <f>Q18*R18</f>
        <v>126222.82150682625</v>
      </c>
      <c r="T18" s="136">
        <f>$I$13</f>
        <v>0.65</v>
      </c>
      <c r="U18" s="204">
        <f>ROUND(S18*T18,0)</f>
        <v>82045</v>
      </c>
      <c r="Z18" s="10"/>
      <c r="AA18" s="10"/>
      <c r="AB18" s="10"/>
      <c r="AC18" s="9"/>
      <c r="AD18" s="10"/>
    </row>
    <row r="19" spans="1:30" ht="15" customHeight="1" x14ac:dyDescent="0.25">
      <c r="A19" s="21"/>
      <c r="B19" s="15"/>
      <c r="C19" s="99" t="s">
        <v>226</v>
      </c>
      <c r="D19" s="15"/>
      <c r="E19" s="15"/>
      <c r="F19" s="15"/>
      <c r="G19" s="15"/>
      <c r="H19" s="15"/>
      <c r="I19" s="99" t="s">
        <v>227</v>
      </c>
      <c r="J19" s="15"/>
      <c r="K19" s="15"/>
      <c r="L19" s="15"/>
      <c r="M19" s="15"/>
      <c r="N19" s="155"/>
      <c r="O19" s="9"/>
      <c r="P19" s="195" t="s">
        <v>32</v>
      </c>
      <c r="Q19" s="205">
        <f>$B$9*$T$12/$U$12</f>
        <v>249263.44176639139</v>
      </c>
      <c r="R19" s="121">
        <f>T11/$T$12</f>
        <v>0.4936167910851455</v>
      </c>
      <c r="S19" s="143">
        <f>Q19*R19</f>
        <v>123040.62025956516</v>
      </c>
      <c r="T19" s="142">
        <f>$I$13</f>
        <v>0.65</v>
      </c>
      <c r="U19" s="206">
        <f>ROUND(S19*T19,0)</f>
        <v>79976</v>
      </c>
      <c r="Z19" s="10"/>
      <c r="AA19" s="10"/>
      <c r="AB19" s="10"/>
      <c r="AC19" s="9"/>
      <c r="AD19" s="10"/>
    </row>
    <row r="20" spans="1:30" x14ac:dyDescent="0.25">
      <c r="A20" s="21"/>
      <c r="B20" s="15"/>
      <c r="C20" s="15"/>
      <c r="D20" s="157" t="s">
        <v>228</v>
      </c>
      <c r="E20" s="157"/>
      <c r="F20" s="157"/>
      <c r="G20" s="15"/>
      <c r="H20" s="15"/>
      <c r="I20" s="15"/>
      <c r="J20" s="15"/>
      <c r="K20" s="157" t="s">
        <v>228</v>
      </c>
      <c r="L20" s="157"/>
      <c r="M20" s="157"/>
      <c r="N20" s="155"/>
      <c r="O20" s="9"/>
      <c r="Z20" s="10"/>
      <c r="AA20" s="10"/>
      <c r="AB20" s="10"/>
      <c r="AC20" s="9"/>
      <c r="AD20" s="10"/>
    </row>
    <row r="21" spans="1:30" x14ac:dyDescent="0.25">
      <c r="A21" s="21"/>
      <c r="B21" s="15"/>
      <c r="C21" s="15"/>
      <c r="D21" s="62" t="s">
        <v>130</v>
      </c>
      <c r="E21" s="62" t="s">
        <v>229</v>
      </c>
      <c r="F21" s="62" t="s">
        <v>132</v>
      </c>
      <c r="G21" s="15"/>
      <c r="H21" s="15"/>
      <c r="I21" s="15"/>
      <c r="J21" s="15"/>
      <c r="K21" s="62" t="s">
        <v>130</v>
      </c>
      <c r="L21" s="62" t="s">
        <v>229</v>
      </c>
      <c r="M21" s="62" t="s">
        <v>132</v>
      </c>
      <c r="N21" s="155"/>
      <c r="O21" s="9"/>
      <c r="P21" s="7" t="s">
        <v>55</v>
      </c>
      <c r="Z21" s="10"/>
      <c r="AA21" s="10"/>
      <c r="AB21" s="10"/>
      <c r="AC21" s="9"/>
      <c r="AD21" s="10"/>
    </row>
    <row r="22" spans="1:30" x14ac:dyDescent="0.25">
      <c r="A22" s="21"/>
      <c r="B22" s="15"/>
      <c r="C22" s="160" t="s">
        <v>134</v>
      </c>
      <c r="D22" s="161">
        <v>1</v>
      </c>
      <c r="E22" s="162">
        <v>2.024</v>
      </c>
      <c r="F22" s="163">
        <v>5.6639999999999997</v>
      </c>
      <c r="G22" s="15"/>
      <c r="H22" s="15"/>
      <c r="I22" s="15"/>
      <c r="J22" s="160" t="s">
        <v>134</v>
      </c>
      <c r="K22" s="161">
        <v>1</v>
      </c>
      <c r="L22" s="162">
        <v>2.774</v>
      </c>
      <c r="M22" s="163">
        <v>4.2629999999999999</v>
      </c>
      <c r="N22" s="155"/>
      <c r="O22" s="9"/>
      <c r="P22" s="8" t="s">
        <v>230</v>
      </c>
      <c r="W22" s="10"/>
      <c r="X22" s="10"/>
      <c r="Y22" s="10"/>
      <c r="Z22" s="10"/>
      <c r="AA22" s="10"/>
      <c r="AB22" s="10"/>
      <c r="AC22" s="9"/>
      <c r="AD22" s="10"/>
    </row>
    <row r="23" spans="1:30" ht="15" customHeight="1" x14ac:dyDescent="0.25">
      <c r="A23" s="21"/>
      <c r="B23" s="15"/>
      <c r="C23" s="160" t="s">
        <v>136</v>
      </c>
      <c r="D23" s="164">
        <v>3.8940000000000001</v>
      </c>
      <c r="E23" s="165">
        <v>4.8</v>
      </c>
      <c r="F23" s="166">
        <v>5.9009999999999998</v>
      </c>
      <c r="G23" s="15"/>
      <c r="H23" s="15"/>
      <c r="I23" s="15"/>
      <c r="J23" s="160" t="s">
        <v>136</v>
      </c>
      <c r="K23" s="164">
        <v>2.8879999999999999</v>
      </c>
      <c r="L23" s="165">
        <v>3.5630000000000002</v>
      </c>
      <c r="M23" s="166">
        <v>5.13</v>
      </c>
      <c r="N23" s="155"/>
      <c r="O23" s="9"/>
      <c r="P23" s="8" t="s">
        <v>231</v>
      </c>
      <c r="W23" s="10"/>
      <c r="X23" s="10"/>
      <c r="Y23" s="10"/>
      <c r="Z23" s="10"/>
      <c r="AA23" s="10"/>
      <c r="AB23" s="10"/>
      <c r="AC23" s="9"/>
      <c r="AD23" s="10"/>
    </row>
    <row r="24" spans="1:30" ht="15" customHeight="1" x14ac:dyDescent="0.25">
      <c r="A24" s="21"/>
      <c r="B24" s="15"/>
      <c r="C24" s="160" t="s">
        <v>229</v>
      </c>
      <c r="D24" s="167">
        <v>3.9750000000000001</v>
      </c>
      <c r="E24" s="168">
        <v>5.2640000000000002</v>
      </c>
      <c r="F24" s="169">
        <v>5.9530000000000003</v>
      </c>
      <c r="G24" s="15"/>
      <c r="H24" s="15"/>
      <c r="I24" s="15"/>
      <c r="J24" s="160" t="s">
        <v>229</v>
      </c>
      <c r="K24" s="167">
        <v>4.992</v>
      </c>
      <c r="L24" s="168">
        <v>5.7610000000000001</v>
      </c>
      <c r="M24" s="169">
        <v>6.1539999999999999</v>
      </c>
      <c r="N24" s="155"/>
      <c r="O24" s="9"/>
      <c r="W24" s="10"/>
      <c r="X24" s="10"/>
      <c r="Y24" s="10"/>
      <c r="Z24" s="10"/>
      <c r="AA24" s="10"/>
      <c r="AB24" s="10"/>
      <c r="AC24" s="9"/>
      <c r="AD24" s="10"/>
    </row>
    <row r="25" spans="1:30" ht="15" customHeight="1" x14ac:dyDescent="0.25">
      <c r="A25" s="2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5"/>
      <c r="O25" s="9"/>
      <c r="P25" s="8" t="s">
        <v>232</v>
      </c>
      <c r="W25" s="10"/>
      <c r="X25" s="10"/>
      <c r="Y25" s="10"/>
      <c r="Z25" s="10"/>
      <c r="AA25" s="10"/>
      <c r="AB25" s="10"/>
      <c r="AC25" s="9"/>
      <c r="AD25" s="10"/>
    </row>
    <row r="26" spans="1:30" ht="15" customHeight="1" x14ac:dyDescent="0.25">
      <c r="A26" s="21"/>
      <c r="B26" s="15"/>
      <c r="C26" s="99" t="s">
        <v>233</v>
      </c>
      <c r="D26" s="15"/>
      <c r="E26" s="15"/>
      <c r="F26" s="15"/>
      <c r="G26" s="15"/>
      <c r="H26" s="15"/>
      <c r="I26" s="99" t="s">
        <v>234</v>
      </c>
      <c r="J26" s="15"/>
      <c r="K26" s="15"/>
      <c r="L26" s="15"/>
      <c r="M26" s="15"/>
      <c r="N26" s="155"/>
      <c r="O26" s="9"/>
      <c r="P26" s="8" t="s">
        <v>235</v>
      </c>
      <c r="W26" s="10"/>
      <c r="X26" s="10"/>
      <c r="Y26" s="10"/>
      <c r="Z26" s="10"/>
      <c r="AA26" s="10"/>
      <c r="AB26" s="10"/>
      <c r="AC26" s="9"/>
      <c r="AD26" s="10"/>
    </row>
    <row r="27" spans="1:30" ht="15" customHeight="1" x14ac:dyDescent="0.25">
      <c r="A27" s="21"/>
      <c r="B27" s="15"/>
      <c r="C27" s="15"/>
      <c r="D27" s="157" t="s">
        <v>228</v>
      </c>
      <c r="E27" s="157"/>
      <c r="F27" s="157"/>
      <c r="G27" s="15"/>
      <c r="H27" s="15"/>
      <c r="I27" s="15"/>
      <c r="J27" s="15"/>
      <c r="K27" s="157" t="s">
        <v>228</v>
      </c>
      <c r="L27" s="157"/>
      <c r="M27" s="157"/>
      <c r="N27" s="155"/>
      <c r="O27" s="9"/>
      <c r="P27" s="8" t="s">
        <v>236</v>
      </c>
      <c r="W27" s="10"/>
      <c r="X27" s="10"/>
      <c r="Y27" s="10"/>
      <c r="Z27" s="10"/>
      <c r="AA27" s="10"/>
      <c r="AB27" s="10"/>
      <c r="AC27" s="9"/>
      <c r="AD27" s="10"/>
    </row>
    <row r="28" spans="1:30" ht="15" customHeight="1" x14ac:dyDescent="0.25">
      <c r="A28" s="21"/>
      <c r="B28" s="15"/>
      <c r="C28" s="15"/>
      <c r="D28" s="62" t="s">
        <v>130</v>
      </c>
      <c r="E28" s="62" t="s">
        <v>229</v>
      </c>
      <c r="F28" s="62" t="s">
        <v>132</v>
      </c>
      <c r="G28" s="15"/>
      <c r="H28" s="15"/>
      <c r="I28" s="15"/>
      <c r="J28" s="15"/>
      <c r="K28" s="62" t="s">
        <v>130</v>
      </c>
      <c r="L28" s="62" t="s">
        <v>229</v>
      </c>
      <c r="M28" s="62" t="s">
        <v>132</v>
      </c>
      <c r="N28" s="155"/>
      <c r="O28" s="9"/>
      <c r="P28" s="8" t="s">
        <v>237</v>
      </c>
      <c r="W28" s="10"/>
      <c r="X28" s="10"/>
      <c r="Y28" s="10"/>
      <c r="Z28" s="10"/>
      <c r="AA28" s="10"/>
      <c r="AB28" s="10"/>
      <c r="AC28" s="9"/>
      <c r="AD28" s="10"/>
    </row>
    <row r="29" spans="1:30" x14ac:dyDescent="0.25">
      <c r="A29" s="21"/>
      <c r="B29" s="15"/>
      <c r="C29" s="160" t="s">
        <v>134</v>
      </c>
      <c r="D29" s="161">
        <v>1</v>
      </c>
      <c r="E29" s="162">
        <v>2.92</v>
      </c>
      <c r="F29" s="163">
        <v>3.605</v>
      </c>
      <c r="G29" s="15"/>
      <c r="H29" s="15"/>
      <c r="I29" s="15"/>
      <c r="J29" s="160" t="s">
        <v>134</v>
      </c>
      <c r="K29" s="161">
        <v>1</v>
      </c>
      <c r="L29" s="162">
        <v>1.3160000000000001</v>
      </c>
      <c r="M29" s="163">
        <v>4.6630000000000003</v>
      </c>
      <c r="N29" s="155"/>
      <c r="O29" s="9"/>
      <c r="P29" s="8" t="s">
        <v>238</v>
      </c>
      <c r="W29" s="10"/>
      <c r="X29" s="10"/>
      <c r="Y29" s="10"/>
      <c r="Z29" s="10"/>
      <c r="AA29" s="10"/>
      <c r="AB29" s="10"/>
      <c r="AC29" s="9"/>
      <c r="AD29" s="10"/>
    </row>
    <row r="30" spans="1:30" x14ac:dyDescent="0.25">
      <c r="A30" s="21"/>
      <c r="B30" s="15"/>
      <c r="C30" s="160" t="s">
        <v>136</v>
      </c>
      <c r="D30" s="164">
        <v>3.61</v>
      </c>
      <c r="E30" s="165">
        <v>4.7619999999999996</v>
      </c>
      <c r="F30" s="166">
        <v>5.407</v>
      </c>
      <c r="G30" s="15"/>
      <c r="H30" s="15"/>
      <c r="I30" s="15"/>
      <c r="J30" s="160" t="s">
        <v>136</v>
      </c>
      <c r="K30" s="164">
        <v>2.3159999999999998</v>
      </c>
      <c r="L30" s="165">
        <v>3.91</v>
      </c>
      <c r="M30" s="166">
        <v>5.7629999999999999</v>
      </c>
      <c r="N30" s="155"/>
      <c r="O30" s="9"/>
      <c r="P30" s="37" t="s">
        <v>239</v>
      </c>
      <c r="W30" s="10"/>
      <c r="X30" s="10"/>
      <c r="Y30" s="10"/>
      <c r="Z30" s="10"/>
      <c r="AA30" s="10"/>
      <c r="AB30" s="10"/>
      <c r="AC30" s="9"/>
      <c r="AD30" s="10"/>
    </row>
    <row r="31" spans="1:30" x14ac:dyDescent="0.25">
      <c r="A31" s="21"/>
      <c r="B31" s="15"/>
      <c r="C31" s="160" t="s">
        <v>229</v>
      </c>
      <c r="D31" s="167">
        <v>4.7229999999999999</v>
      </c>
      <c r="E31" s="168">
        <v>5.8879999999999999</v>
      </c>
      <c r="F31" s="169">
        <v>5.923</v>
      </c>
      <c r="G31" s="15"/>
      <c r="H31" s="15"/>
      <c r="I31" s="15"/>
      <c r="J31" s="160" t="s">
        <v>229</v>
      </c>
      <c r="K31" s="167">
        <v>3.4689999999999999</v>
      </c>
      <c r="L31" s="168">
        <v>4.7640000000000002</v>
      </c>
      <c r="M31" s="169">
        <v>6.5090000000000003</v>
      </c>
      <c r="N31" s="155"/>
      <c r="O31" s="9"/>
      <c r="P31" s="8" t="s">
        <v>240</v>
      </c>
      <c r="W31" s="10"/>
      <c r="X31" s="10"/>
      <c r="Y31" s="10"/>
      <c r="Z31" s="10"/>
      <c r="AA31" s="10"/>
      <c r="AB31" s="10"/>
      <c r="AC31" s="9"/>
      <c r="AD31" s="10"/>
    </row>
    <row r="32" spans="1:30" ht="15.75" thickBot="1" x14ac:dyDescent="0.3">
      <c r="A32" s="43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170"/>
      <c r="O32" s="9"/>
      <c r="P32" s="8" t="s">
        <v>241</v>
      </c>
      <c r="W32" s="10"/>
      <c r="X32" s="10"/>
      <c r="Y32" s="10"/>
      <c r="Z32" s="10"/>
      <c r="AA32" s="10"/>
      <c r="AB32" s="10"/>
      <c r="AC32" s="9"/>
      <c r="AD32" s="10"/>
    </row>
    <row r="33" spans="1:30" x14ac:dyDescent="0.25">
      <c r="N33" s="9"/>
      <c r="O33" s="9"/>
      <c r="P33" s="8" t="s">
        <v>242</v>
      </c>
      <c r="W33" s="10"/>
      <c r="X33" s="10"/>
      <c r="Y33" s="10"/>
      <c r="Z33" s="10"/>
      <c r="AA33" s="10"/>
      <c r="AB33" s="10"/>
      <c r="AC33" s="9"/>
      <c r="AD33" s="10"/>
    </row>
    <row r="34" spans="1:30" x14ac:dyDescent="0.25">
      <c r="N34" s="9"/>
      <c r="O34" s="9"/>
      <c r="P34" s="8" t="s">
        <v>243</v>
      </c>
      <c r="W34" s="10"/>
      <c r="X34" s="10"/>
      <c r="Y34" s="10"/>
      <c r="Z34" s="10"/>
      <c r="AA34" s="10"/>
      <c r="AB34" s="10"/>
      <c r="AC34" s="9"/>
      <c r="AD34" s="10"/>
    </row>
    <row r="35" spans="1:30" x14ac:dyDescent="0.25">
      <c r="N35" s="9"/>
      <c r="O35" s="9"/>
      <c r="W35" s="10"/>
      <c r="X35" s="10"/>
      <c r="Y35" s="10"/>
      <c r="Z35" s="10"/>
      <c r="AA35" s="10"/>
      <c r="AB35" s="10"/>
      <c r="AC35" s="9"/>
      <c r="AD35" s="10"/>
    </row>
    <row r="36" spans="1:30" x14ac:dyDescent="0.25">
      <c r="N36" s="9"/>
      <c r="O36" s="9"/>
      <c r="P36" s="8" t="s">
        <v>244</v>
      </c>
      <c r="W36" s="10"/>
      <c r="X36" s="10"/>
      <c r="Y36" s="10"/>
      <c r="Z36" s="10"/>
      <c r="AA36" s="10"/>
      <c r="AB36" s="10"/>
      <c r="AC36" s="9"/>
      <c r="AD36" s="10"/>
    </row>
    <row r="37" spans="1:30" x14ac:dyDescent="0.25">
      <c r="N37" s="9"/>
      <c r="O37" s="9"/>
      <c r="P37" s="8" t="s">
        <v>245</v>
      </c>
      <c r="W37" s="10"/>
      <c r="X37" s="10"/>
      <c r="Y37" s="10"/>
      <c r="Z37" s="10"/>
      <c r="AA37" s="10"/>
      <c r="AB37" s="10"/>
      <c r="AC37" s="9"/>
      <c r="AD37" s="10"/>
    </row>
    <row r="38" spans="1:30" x14ac:dyDescent="0.25">
      <c r="N38" s="9"/>
      <c r="O38" s="9"/>
      <c r="W38" s="10"/>
      <c r="X38" s="10"/>
      <c r="Y38" s="10"/>
      <c r="Z38" s="10"/>
      <c r="AA38" s="10"/>
      <c r="AB38" s="10"/>
      <c r="AC38" s="9"/>
      <c r="AD38" s="10"/>
    </row>
    <row r="39" spans="1:30" x14ac:dyDescent="0.25">
      <c r="A39" s="10"/>
      <c r="B39" s="10"/>
      <c r="N39" s="9"/>
      <c r="O39" s="9"/>
      <c r="W39" s="10"/>
      <c r="X39" s="10"/>
      <c r="Y39" s="10"/>
      <c r="Z39" s="10"/>
      <c r="AA39" s="10"/>
      <c r="AB39" s="10"/>
      <c r="AC39" s="9"/>
      <c r="AD39" s="10"/>
    </row>
    <row r="40" spans="1:30" x14ac:dyDescent="0.25">
      <c r="N40" s="9"/>
      <c r="O40" s="9"/>
      <c r="W40" s="10"/>
      <c r="X40" s="10"/>
      <c r="Y40" s="10"/>
      <c r="Z40" s="10"/>
      <c r="AA40" s="10"/>
      <c r="AB40" s="10"/>
      <c r="AC40" s="9"/>
      <c r="AD40" s="10"/>
    </row>
    <row r="41" spans="1:30" x14ac:dyDescent="0.25">
      <c r="N41" s="9"/>
      <c r="O41" s="9"/>
      <c r="W41" s="10"/>
      <c r="X41" s="10"/>
      <c r="Y41" s="10"/>
      <c r="Z41" s="10"/>
      <c r="AA41" s="10"/>
      <c r="AB41" s="10"/>
      <c r="AC41" s="9"/>
      <c r="AD41" s="10"/>
    </row>
    <row r="42" spans="1:30" x14ac:dyDescent="0.25">
      <c r="N42" s="9"/>
      <c r="O42" s="9"/>
      <c r="W42" s="10"/>
      <c r="X42" s="10"/>
      <c r="Y42" s="10"/>
      <c r="Z42" s="10"/>
      <c r="AA42" s="10"/>
      <c r="AB42" s="10"/>
      <c r="AC42" s="9"/>
      <c r="AD42" s="10"/>
    </row>
    <row r="43" spans="1:30" x14ac:dyDescent="0.25">
      <c r="N43" s="9"/>
      <c r="O43" s="9"/>
      <c r="W43" s="10"/>
      <c r="X43" s="10"/>
      <c r="Y43" s="10"/>
      <c r="Z43" s="10"/>
      <c r="AA43" s="10"/>
      <c r="AB43" s="10"/>
      <c r="AC43" s="9"/>
      <c r="AD43" s="10"/>
    </row>
    <row r="44" spans="1:30" x14ac:dyDescent="0.25">
      <c r="N44" s="9"/>
      <c r="O44" s="9"/>
      <c r="W44" s="10"/>
      <c r="X44" s="10"/>
      <c r="Y44" s="10"/>
      <c r="Z44" s="10"/>
      <c r="AA44" s="10"/>
      <c r="AB44" s="10"/>
      <c r="AC44" s="9"/>
      <c r="AD44" s="10"/>
    </row>
    <row r="45" spans="1:30" x14ac:dyDescent="0.25">
      <c r="N45" s="9"/>
      <c r="O45" s="9"/>
      <c r="W45" s="10"/>
      <c r="X45" s="10"/>
      <c r="Y45" s="10"/>
      <c r="Z45" s="10"/>
      <c r="AA45" s="10"/>
      <c r="AB45" s="10"/>
      <c r="AC45" s="9"/>
      <c r="AD45" s="10"/>
    </row>
    <row r="46" spans="1:30" x14ac:dyDescent="0.25">
      <c r="N46" s="9"/>
      <c r="O46" s="9"/>
      <c r="W46" s="10"/>
      <c r="X46" s="10"/>
      <c r="Y46" s="10"/>
      <c r="Z46" s="10"/>
      <c r="AA46" s="10"/>
      <c r="AB46" s="10"/>
      <c r="AC46" s="9"/>
      <c r="AD46" s="10"/>
    </row>
    <row r="47" spans="1:30" x14ac:dyDescent="0.25">
      <c r="N47" s="9"/>
      <c r="O47" s="9"/>
      <c r="W47" s="10"/>
      <c r="X47" s="10"/>
      <c r="Y47" s="10"/>
      <c r="Z47" s="10"/>
      <c r="AA47" s="10"/>
      <c r="AB47" s="10"/>
      <c r="AC47" s="9"/>
      <c r="AD47" s="10"/>
    </row>
    <row r="48" spans="1:30" x14ac:dyDescent="0.25">
      <c r="N48" s="9"/>
      <c r="O48" s="9"/>
      <c r="W48" s="10"/>
      <c r="X48" s="10"/>
      <c r="Y48" s="10"/>
      <c r="Z48" s="10"/>
      <c r="AA48" s="10"/>
      <c r="AB48" s="10"/>
      <c r="AC48" s="9"/>
      <c r="AD48" s="10"/>
    </row>
    <row r="49" spans="14:30" x14ac:dyDescent="0.25">
      <c r="N49" s="9"/>
      <c r="O49" s="9"/>
      <c r="W49" s="10"/>
      <c r="X49" s="10"/>
      <c r="Y49" s="10"/>
      <c r="Z49" s="10"/>
      <c r="AA49" s="10"/>
      <c r="AB49" s="10"/>
      <c r="AC49" s="9"/>
      <c r="AD49" s="10"/>
    </row>
    <row r="50" spans="14:30" x14ac:dyDescent="0.25">
      <c r="N50" s="9"/>
      <c r="O50" s="9"/>
      <c r="AC50" s="9"/>
    </row>
    <row r="51" spans="14:30" x14ac:dyDescent="0.25">
      <c r="N51" s="9"/>
      <c r="O51" s="9"/>
      <c r="AC51" s="9"/>
    </row>
    <row r="52" spans="14:30" x14ac:dyDescent="0.25">
      <c r="N52" s="9"/>
      <c r="O52" s="9"/>
      <c r="AC52" s="9"/>
    </row>
    <row r="53" spans="14:30" x14ac:dyDescent="0.25">
      <c r="N53" s="9"/>
      <c r="O53" s="9"/>
      <c r="AC53" s="9"/>
    </row>
    <row r="54" spans="14:30" x14ac:dyDescent="0.25">
      <c r="N54" s="9"/>
      <c r="O54" s="9"/>
      <c r="AC54" s="9"/>
    </row>
    <row r="55" spans="14:30" x14ac:dyDescent="0.25">
      <c r="N55" s="9"/>
      <c r="O55" s="9"/>
      <c r="AC55" s="9"/>
    </row>
    <row r="56" spans="14:30" x14ac:dyDescent="0.25">
      <c r="N56" s="9"/>
      <c r="O56" s="9"/>
      <c r="AC56" s="9"/>
    </row>
    <row r="57" spans="14:30" x14ac:dyDescent="0.25">
      <c r="N57" s="9"/>
      <c r="O57" s="9"/>
      <c r="AC57" s="9"/>
    </row>
  </sheetData>
  <sheetProtection algorithmName="SHA-512" hashValue="2bPF1X+VPbF3I142Xue3J7qGlOPgJA/hwSapo/E1BhHZJtG4CdMUGJERD/XXW0mYeOWRf8aL7DEh0Mb75JaFgA==" saltValue="bvlQzRKBo12EqYBrF4rhQg==" spinCount="100000" sheet="1" objects="1" scenarios="1" formatCells="0" formatColumns="0" formatRows="0"/>
  <mergeCells count="1">
    <mergeCell ref="M1:N1"/>
  </mergeCells>
  <hyperlinks>
    <hyperlink ref="M1" location="TOC!A1" display="Return to TOC" xr:uid="{DD1262A7-07E6-4B6E-9ACC-2242FB617B6E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TOC</vt:lpstr>
      <vt:lpstr>W-ISO-Rating1</vt:lpstr>
      <vt:lpstr>W-ISO-Rating2</vt:lpstr>
      <vt:lpstr>W-ISO-Rating3</vt:lpstr>
      <vt:lpstr>W-ISO-Rating4</vt:lpstr>
      <vt:lpstr>W-ISO-Rating5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</cp:lastModifiedBy>
  <dcterms:created xsi:type="dcterms:W3CDTF">2021-03-10T11:20:16Z</dcterms:created>
  <dcterms:modified xsi:type="dcterms:W3CDTF">2022-01-17T20:40:43Z</dcterms:modified>
</cp:coreProperties>
</file>