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nathan\Documents\BattleActs\Exam 8\Excel Files\"/>
    </mc:Choice>
  </mc:AlternateContent>
  <xr:revisionPtr revIDLastSave="0" documentId="13_ncr:1_{11119884-8EE9-4348-89B8-6E579275B9B6}" xr6:coauthVersionLast="47" xr6:coauthVersionMax="47" xr10:uidLastSave="{00000000-0000-0000-0000-000000000000}"/>
  <bookViews>
    <workbookView xWindow="19080" yWindow="-45" windowWidth="19440" windowHeight="15000" xr2:uid="{E5E47C2A-CB7B-4DFD-9733-DC985EEB6B82}"/>
  </bookViews>
  <sheets>
    <sheet name="TOC" sheetId="1" r:id="rId1"/>
    <sheet name="W-Mahler-Credibility1" sheetId="54" r:id="rId2"/>
    <sheet name="W-Mahler-Credibility2" sheetId="55" r:id="rId3"/>
    <sheet name="W-Mahler-Credibility3" sheetId="56" r:id="rId4"/>
  </sheets>
  <calcPr calcId="181029" calcOnSave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56" l="1"/>
  <c r="D14" i="56"/>
  <c r="D13" i="56"/>
  <c r="D12" i="56"/>
  <c r="I19" i="56" s="1"/>
  <c r="I22" i="56" s="1"/>
  <c r="I25" i="56" s="1"/>
  <c r="D11" i="56"/>
  <c r="P22" i="55"/>
  <c r="O41" i="55" s="1"/>
  <c r="O22" i="55"/>
  <c r="N22" i="55"/>
  <c r="P21" i="55"/>
  <c r="O21" i="55"/>
  <c r="O42" i="55" s="1"/>
  <c r="N21" i="55"/>
  <c r="P20" i="55"/>
  <c r="Q21" i="55" s="1"/>
  <c r="O20" i="55"/>
  <c r="N20" i="55"/>
  <c r="P19" i="55"/>
  <c r="O19" i="55"/>
  <c r="N19" i="55"/>
  <c r="P18" i="55"/>
  <c r="O18" i="55"/>
  <c r="Q20" i="55" s="1"/>
  <c r="N18" i="55"/>
  <c r="I18" i="55"/>
  <c r="H18" i="55"/>
  <c r="G18" i="55"/>
  <c r="F18" i="55"/>
  <c r="E18" i="55"/>
  <c r="D18" i="55"/>
  <c r="N16" i="54"/>
  <c r="N28" i="54" s="1"/>
  <c r="I18" i="54"/>
  <c r="H18" i="54"/>
  <c r="G18" i="54"/>
  <c r="F18" i="54"/>
  <c r="E18" i="54"/>
  <c r="D18" i="54"/>
  <c r="P15" i="54"/>
  <c r="O15" i="54"/>
  <c r="N15" i="54"/>
  <c r="N27" i="54" s="1"/>
  <c r="P14" i="54"/>
  <c r="O14" i="54"/>
  <c r="N14" i="54"/>
  <c r="N26" i="54" s="1"/>
  <c r="P13" i="54"/>
  <c r="O13" i="54"/>
  <c r="N13" i="54"/>
  <c r="N25" i="54" s="1"/>
  <c r="P12" i="54"/>
  <c r="O12" i="54"/>
  <c r="N12" i="54"/>
  <c r="N24" i="54" s="1"/>
  <c r="P11" i="54"/>
  <c r="O11" i="54"/>
  <c r="N11" i="54"/>
  <c r="N23" i="54" s="1"/>
  <c r="Q22" i="55" l="1"/>
  <c r="O34" i="55" s="1"/>
  <c r="O35" i="55" s="1"/>
  <c r="O33" i="55"/>
  <c r="P16" i="54"/>
  <c r="P24" i="54" s="1"/>
  <c r="O16" i="54"/>
  <c r="O26" i="54" s="1"/>
  <c r="O27" i="54"/>
  <c r="O24" i="54"/>
  <c r="P27" i="54"/>
  <c r="P25" i="54"/>
  <c r="P28" i="54"/>
  <c r="P23" i="54"/>
  <c r="P26" i="54"/>
  <c r="O25" i="54" l="1"/>
  <c r="O34" i="54" s="1"/>
  <c r="O23" i="54"/>
  <c r="O28" i="54"/>
  <c r="O33" i="54"/>
  <c r="O37" i="54"/>
  <c r="O36" i="54"/>
</calcChain>
</file>

<file path=xl/sharedStrings.xml><?xml version="1.0" encoding="utf-8"?>
<sst xmlns="http://schemas.openxmlformats.org/spreadsheetml/2006/main" count="180" uniqueCount="130">
  <si>
    <t>Question</t>
  </si>
  <si>
    <t>Sheet</t>
  </si>
  <si>
    <t>Type</t>
  </si>
  <si>
    <t>Reading:</t>
  </si>
  <si>
    <t>Model:</t>
  </si>
  <si>
    <t>Problem Type:</t>
  </si>
  <si>
    <t>Given</t>
  </si>
  <si>
    <t>Find</t>
  </si>
  <si>
    <t>Return to TOC</t>
  </si>
  <si>
    <t>Solution</t>
  </si>
  <si>
    <t>Problem Set 1 – Solutions</t>
  </si>
  <si>
    <t>=</t>
  </si>
  <si>
    <t>Total</t>
  </si>
  <si>
    <t>Exam 8: Mahler – Credibility</t>
  </si>
  <si>
    <t>W-Mahler-Credibility1</t>
  </si>
  <si>
    <t>Mahler.Credibility</t>
  </si>
  <si>
    <t>2018.Q1a</t>
  </si>
  <si>
    <t>Apply Chi-squared testing</t>
  </si>
  <si>
    <t>a)</t>
  </si>
  <si>
    <t>This is part of an integrative question (IQ). As such, it's worth looking harder for potential wrinkles.</t>
  </si>
  <si>
    <t xml:space="preserve">An insurance company is planning to expand into a new territory and has decided to review its historical loss experience </t>
  </si>
  <si>
    <t xml:space="preserve">Looking at the ultimate claim counts it is clear both lines of business have experienced an increase in claims. </t>
  </si>
  <si>
    <t>in order to determine whether it will require additional capital to support the expansion.</t>
  </si>
  <si>
    <t>However, looking at the earned premiums, it's clear that LOB 1 has grown significantly more than LOB 2.</t>
  </si>
  <si>
    <r>
      <t xml:space="preserve">Hence, we'll need to </t>
    </r>
    <r>
      <rPr>
        <b/>
        <u/>
        <sz val="11"/>
        <color theme="1"/>
        <rFont val="Calibri"/>
        <family val="2"/>
        <scheme val="minor"/>
      </rPr>
      <t>account for premium growth</t>
    </r>
    <r>
      <rPr>
        <sz val="11"/>
        <color theme="1"/>
        <rFont val="Calibri"/>
        <family val="2"/>
        <scheme val="minor"/>
      </rPr>
      <t>.</t>
    </r>
  </si>
  <si>
    <t>The insurance company has engaged an actuarial consultant to provide insights into a prospective loss ratio for the new territory.</t>
  </si>
  <si>
    <t>We also notice that each group of accident years is the same size which makes it easier to calculate averages across years if needed.</t>
  </si>
  <si>
    <t>Earned Premiums</t>
  </si>
  <si>
    <t>Ultimate Losses</t>
  </si>
  <si>
    <t>Ultimate Claim Counts</t>
  </si>
  <si>
    <t>We'll account for the growth in premiums by dividing the ultimate claim counts by earned premium. We get the following table:</t>
  </si>
  <si>
    <t>Accident Years</t>
  </si>
  <si>
    <t>LOB 1</t>
  </si>
  <si>
    <t>LOB 2</t>
  </si>
  <si>
    <t>1991-1995</t>
  </si>
  <si>
    <t>1996-2000</t>
  </si>
  <si>
    <t>2001-2005</t>
  </si>
  <si>
    <t>2006-2010</t>
  </si>
  <si>
    <t>2011-2015</t>
  </si>
  <si>
    <r>
      <t xml:space="preserve">Conduct chi-squared tests with an </t>
    </r>
    <r>
      <rPr>
        <sz val="11"/>
        <color theme="1"/>
        <rFont val="Calibri"/>
        <family val="2"/>
      </rPr>
      <t xml:space="preserve">α value of 0.10 on actual vs. expected claims counts to confirm whether or not risk parameters </t>
    </r>
  </si>
  <si>
    <t>We'll use the Total row as the long-term average for each line of business.</t>
  </si>
  <si>
    <t>have shifted over time.</t>
  </si>
  <si>
    <t xml:space="preserve">Compute the expected claim counts for each group of accident years by multiplying the total claims per $ premium for the LOB by the earned </t>
  </si>
  <si>
    <t>premium for the group of accident years.</t>
  </si>
  <si>
    <t>Use the following table of critical values:</t>
  </si>
  <si>
    <t>Accident Year</t>
  </si>
  <si>
    <t>Expected Ultimate Claim Counts</t>
  </si>
  <si>
    <t xml:space="preserve">LOB 1 </t>
  </si>
  <si>
    <t>Degrees of Freedom</t>
  </si>
  <si>
    <r>
      <t>Critical Value (</t>
    </r>
    <r>
      <rPr>
        <sz val="11"/>
        <color theme="1"/>
        <rFont val="Calibri"/>
        <family val="2"/>
      </rPr>
      <t xml:space="preserve">α </t>
    </r>
    <r>
      <rPr>
        <sz val="9.9"/>
        <color theme="1"/>
        <rFont val="Calibri"/>
        <family val="2"/>
      </rPr>
      <t>= 0.10)</t>
    </r>
  </si>
  <si>
    <t xml:space="preserve">Note that if you round the expected ultimate claim counts to the nearest integer, you'll </t>
  </si>
  <si>
    <t>get a slightly different chi-squared statistic to the CAS answer.</t>
  </si>
  <si>
    <t xml:space="preserve">The Chi-Squared statistic is </t>
  </si>
  <si>
    <t>So we have the following:</t>
  </si>
  <si>
    <t>LOB 1 Chi-squared =</t>
  </si>
  <si>
    <t>LOB 2 Chi-squared =</t>
  </si>
  <si>
    <t>We now need the degrees of freedom. Each line of business has five sets of accident years and we estimated a single average for each.</t>
  </si>
  <si>
    <t>This gives 5 -1 = 4 degrees of freedom.</t>
  </si>
  <si>
    <r>
      <t xml:space="preserve">From the table given for </t>
    </r>
    <r>
      <rPr>
        <sz val="11"/>
        <color theme="1"/>
        <rFont val="Calibri"/>
        <family val="2"/>
      </rPr>
      <t xml:space="preserve">α </t>
    </r>
    <r>
      <rPr>
        <sz val="9.9"/>
        <color theme="1"/>
        <rFont val="Calibri"/>
        <family val="2"/>
      </rPr>
      <t xml:space="preserve">= 0.1 </t>
    </r>
    <r>
      <rPr>
        <sz val="11"/>
        <color theme="1"/>
        <rFont val="Calibri"/>
        <family val="2"/>
      </rPr>
      <t>at 4 degrees of freedom the critical value is 7.779</t>
    </r>
  </si>
  <si>
    <t>We accept the null hypothesis for line of business 1. That is, we cannot conclude LOB 1 has shifting risk parameters.</t>
  </si>
  <si>
    <t>However, for LOB 2, we reject the null hypothesis and conclude the risk parameter is changing over time.</t>
  </si>
  <si>
    <t>The following table outlines the insurance company's historical experience for two long-tailed lines of business (LOB):</t>
  </si>
  <si>
    <t>2018.Q1b</t>
  </si>
  <si>
    <t>Apply Mean-Squared-Error criterion</t>
  </si>
  <si>
    <t>b.)</t>
  </si>
  <si>
    <t xml:space="preserve">We've added in "per $1,000 premium" into the CAS original exam question because without this, you could draw the wrong conclusion when </t>
  </si>
  <si>
    <t>An insurance company is planning to expand into a new territory and has decided to review its historical loss experience in order</t>
  </si>
  <si>
    <t xml:space="preserve">comparing against the given MSE values. The mean-squared-error criterion means we'll select the value of Z which produces the lowest mean </t>
  </si>
  <si>
    <t>to determine whether it will require additional capital to support the expansion.</t>
  </si>
  <si>
    <t>squared error. Consequently, we need to calculate the mean squared error when Z = 0.1.</t>
  </si>
  <si>
    <t xml:space="preserve">Again, this is part of an Integrative Question, so we should be wary of additional wrinkles. In this case we'll need to account for the shift in </t>
  </si>
  <si>
    <t xml:space="preserve">earned premium and understand how to apply the credibility formula as well as calculate the mean squared error. All this before we can </t>
  </si>
  <si>
    <t>project the expected ultimate claims.</t>
  </si>
  <si>
    <t>The question tells us to calculate the expected claims we need the overall average plus the two most recent groups of accident years.</t>
  </si>
  <si>
    <t>This means we can calculate the expected claims for all bar the oldest and second oldest groups of accident years given as those lack data.</t>
  </si>
  <si>
    <t xml:space="preserve">Further, since we're calculating the future expected claims at different points in time, we can't just use the Total row for our overall mean </t>
  </si>
  <si>
    <t xml:space="preserve">frequency because it may contain some years which haven't happened yet. As such, the average over "the whole period" will be a running </t>
  </si>
  <si>
    <t>average over all of the historical periods to date. Remember we're using Z = 0.1</t>
  </si>
  <si>
    <t>Actual Ultimate Claims per $1,000 EP</t>
  </si>
  <si>
    <t>Avg Ult Claims to date per $1,000 EP</t>
  </si>
  <si>
    <t>Expected Ult Claims per $1,000 EP</t>
  </si>
  <si>
    <t xml:space="preserve">To select an expected future claim frequency for LOB 2, the actuarial consultant has decided to assign equal weight (Z/2) to </t>
  </si>
  <si>
    <t>NA (No prior information)</t>
  </si>
  <si>
    <t>each of the most recent two groups of accident years and the remaining weight (1-Z) to the overall mean frequency.</t>
  </si>
  <si>
    <t>NA (Only 1 prior year of data)</t>
  </si>
  <si>
    <t>Calculate the expected future claim frequency per $1,000 premium for LOB 2 by first using the mean-squared-error (MSE) criterion</t>
  </si>
  <si>
    <t>to determine the optimal value for Z from the following three choices:</t>
  </si>
  <si>
    <t>Z value</t>
  </si>
  <si>
    <t>MSE</t>
  </si>
  <si>
    <t xml:space="preserve">The CAS question wasn't very clear that the mean squared error values were also "per $1,000 of earned premium". If you converted the </t>
  </si>
  <si>
    <t>Not Provided</t>
  </si>
  <si>
    <t>expected claims by multiplying by the earned premium, or if you used per $1million of premium, you get an answer that's a different</t>
  </si>
  <si>
    <t xml:space="preserve"> order of magnitude. If this happens in an exam, it's a great clue to check your work or remember the question as potentially faulty. In the </t>
  </si>
  <si>
    <t xml:space="preserve">examiner's report the CAS was clear they accepted multiple answers in this situation as long as you correctly interpreted your result in the </t>
  </si>
  <si>
    <t xml:space="preserve">context of the given MSE values. </t>
  </si>
  <si>
    <t xml:space="preserve">Now we have the expected ultimate claims per $1,000 we can apply the mean squared error formula: </t>
  </si>
  <si>
    <t>This formula is very close to the Chi-squared test formula. Instead of dividing by the expected value, E, we divide by the number of items</t>
  </si>
  <si>
    <t>we have data for to produce an average. In this case we have 3 groups of accident years.</t>
  </si>
  <si>
    <t>mse =</t>
  </si>
  <si>
    <t>Comparing this result against the table given shows the lowest mse occurs at Z = 0.9</t>
  </si>
  <si>
    <t xml:space="preserve">Now we've chosen the Z value, we can use all of the information available to finally answer the question and predict the future expected </t>
  </si>
  <si>
    <t>claim frequency. This would presumably be for accident years 2016-2020.</t>
  </si>
  <si>
    <t>predicted =</t>
  </si>
  <si>
    <t>(Remember this is per $1,000 of earned premium).</t>
  </si>
  <si>
    <t>W-Mahler-Credibility2</t>
  </si>
  <si>
    <t>Apply the Mean Squared Error criterion</t>
  </si>
  <si>
    <t>Source text</t>
  </si>
  <si>
    <t>Calculate the accident year weights</t>
  </si>
  <si>
    <t>This is the situation described in Mahler's ratemaking example where no weight is placed on an external "grand mean".</t>
  </si>
  <si>
    <t>The equation we need to use is:</t>
  </si>
  <si>
    <t>The following table describes the covariance structure:</t>
  </si>
  <si>
    <r>
      <t xml:space="preserve">Here, </t>
    </r>
    <r>
      <rPr>
        <sz val="11"/>
        <color theme="1"/>
        <rFont val="Calibri"/>
        <family val="2"/>
      </rPr>
      <t>λ</t>
    </r>
    <r>
      <rPr>
        <sz val="9.9"/>
        <color theme="1"/>
        <rFont val="Calibri"/>
        <family val="2"/>
      </rPr>
      <t xml:space="preserve">, </t>
    </r>
    <r>
      <rPr>
        <sz val="11"/>
        <color theme="1"/>
        <rFont val="Calibri"/>
        <family val="2"/>
      </rPr>
      <t>is the Lagrange multiplier.</t>
    </r>
  </si>
  <si>
    <t>Separation in Years</t>
  </si>
  <si>
    <t>Loss Ratio Covariance, C(k)</t>
  </si>
  <si>
    <r>
      <t xml:space="preserve">From the question, we know N = 2 and </t>
    </r>
    <r>
      <rPr>
        <sz val="11"/>
        <color theme="1"/>
        <rFont val="Calibri"/>
        <family val="2"/>
      </rPr>
      <t>Δ = 3.</t>
    </r>
  </si>
  <si>
    <t>Writing the equations out in full:</t>
  </si>
  <si>
    <t xml:space="preserve">We also recall </t>
  </si>
  <si>
    <t xml:space="preserve">Substituting </t>
  </si>
  <si>
    <r>
      <t xml:space="preserve">and adding the two equations allows us to solve for </t>
    </r>
    <r>
      <rPr>
        <sz val="11"/>
        <color theme="1"/>
        <rFont val="Calibri"/>
        <family val="2"/>
      </rPr>
      <t>λ.</t>
    </r>
  </si>
  <si>
    <r>
      <t>λ</t>
    </r>
    <r>
      <rPr>
        <sz val="9.9"/>
        <color theme="1"/>
        <rFont val="Calibri"/>
        <family val="2"/>
      </rPr>
      <t xml:space="preserve"> </t>
    </r>
    <r>
      <rPr>
        <sz val="11"/>
        <color theme="1"/>
        <rFont val="Calibri"/>
        <family val="2"/>
      </rPr>
      <t>=</t>
    </r>
  </si>
  <si>
    <r>
      <t xml:space="preserve">Substituting </t>
    </r>
    <r>
      <rPr>
        <sz val="11"/>
        <color theme="1"/>
        <rFont val="Calibri"/>
        <family val="2"/>
      </rPr>
      <t>λ</t>
    </r>
    <r>
      <rPr>
        <sz val="9.9"/>
        <color theme="1"/>
        <rFont val="Calibri"/>
        <family val="2"/>
      </rPr>
      <t xml:space="preserve"> </t>
    </r>
    <r>
      <rPr>
        <sz val="11"/>
        <color theme="1"/>
        <rFont val="Calibri"/>
        <family val="2"/>
      </rPr>
      <t>into the first equation along with</t>
    </r>
  </si>
  <si>
    <t>yields</t>
  </si>
  <si>
    <t xml:space="preserve">which then gives </t>
  </si>
  <si>
    <t xml:space="preserve">You have the two most recent loss ratios for a line of insurance and want to </t>
  </si>
  <si>
    <t xml:space="preserve">combine them to calculate a rate level indication. Assume there are three years </t>
  </si>
  <si>
    <t xml:space="preserve">between the latest year of data and the average date of loss under the proposed rates. </t>
  </si>
  <si>
    <t xml:space="preserve">Determine the optimal least squares weights for each of the two years, assuming </t>
  </si>
  <si>
    <t>no external loss ratio information is used.</t>
  </si>
  <si>
    <t>W-Mahler-Credibility3</t>
  </si>
  <si>
    <t>Ratemaking application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</si>
</sst>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0.00000000"/>
    <numFmt numFmtId="165" formatCode="#,##0.0"/>
    <numFmt numFmtId="166" formatCode="0.0000"/>
    <numFmt numFmtId="167" formatCode="0.0000000"/>
    <numFmt numFmtId="168" formatCode="0.0000%"/>
    <numFmt numFmtId="169" formatCode="0.00000"/>
    <numFmt numFmtId="170" formatCode="0.0%"/>
  </numFmts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Calibri"/>
      <family val="2"/>
    </font>
    <font>
      <sz val="9.9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9" tint="0.59999389629810485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3" fillId="0" borderId="0" applyNumberFormat="0" applyFill="0" applyBorder="0" applyAlignment="0" applyProtection="0"/>
    <xf numFmtId="9" fontId="7" fillId="0" borderId="0" applyFont="0" applyFill="0" applyBorder="0" applyAlignment="0" applyProtection="0"/>
  </cellStyleXfs>
  <cellXfs count="104">
    <xf numFmtId="0" fontId="0" fillId="0" borderId="0" xfId="0"/>
    <xf numFmtId="0" fontId="0" fillId="0" borderId="0" xfId="0" applyFill="1"/>
    <xf numFmtId="0" fontId="0" fillId="0" borderId="0" xfId="0" applyFill="1" applyAlignment="1">
      <alignment horizontal="left"/>
    </xf>
    <xf numFmtId="0" fontId="1" fillId="0" borderId="1" xfId="0" applyFont="1" applyFill="1" applyBorder="1" applyAlignment="1">
      <alignment horizontal="center"/>
    </xf>
    <xf numFmtId="0" fontId="3" fillId="0" borderId="0" xfId="1" applyFill="1" applyAlignment="1">
      <alignment horizontal="center"/>
    </xf>
    <xf numFmtId="0" fontId="0" fillId="0" borderId="0" xfId="0" applyFill="1" applyAlignment="1">
      <alignment horizontal="center"/>
    </xf>
    <xf numFmtId="0" fontId="2" fillId="0" borderId="0" xfId="0" applyFont="1" applyFill="1" applyAlignment="1">
      <alignment horizontal="center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3" fontId="0" fillId="0" borderId="0" xfId="0" applyNumberFormat="1" applyAlignment="1" applyProtection="1">
      <alignment horizontal="center"/>
      <protection locked="0"/>
    </xf>
    <xf numFmtId="3" fontId="0" fillId="0" borderId="0" xfId="0" applyNumberFormat="1" applyProtection="1">
      <protection locked="0"/>
    </xf>
    <xf numFmtId="0" fontId="1" fillId="2" borderId="2" xfId="0" applyFont="1" applyFill="1" applyBorder="1" applyProtection="1"/>
    <xf numFmtId="0" fontId="0" fillId="2" borderId="3" xfId="0" applyFill="1" applyBorder="1" applyProtection="1"/>
    <xf numFmtId="0" fontId="5" fillId="2" borderId="3" xfId="0" applyFont="1" applyFill="1" applyBorder="1" applyProtection="1"/>
    <xf numFmtId="0" fontId="1" fillId="2" borderId="5" xfId="0" applyFont="1" applyFill="1" applyBorder="1" applyProtection="1"/>
    <xf numFmtId="0" fontId="0" fillId="2" borderId="0" xfId="0" applyFill="1" applyBorder="1" applyProtection="1"/>
    <xf numFmtId="0" fontId="0" fillId="2" borderId="6" xfId="0" applyFill="1" applyBorder="1" applyProtection="1"/>
    <xf numFmtId="3" fontId="0" fillId="2" borderId="5" xfId="0" applyNumberFormat="1" applyFill="1" applyBorder="1" applyProtection="1"/>
    <xf numFmtId="3" fontId="0" fillId="2" borderId="0" xfId="0" applyNumberFormat="1" applyFill="1" applyBorder="1" applyProtection="1"/>
    <xf numFmtId="3" fontId="0" fillId="2" borderId="6" xfId="0" applyNumberFormat="1" applyFill="1" applyBorder="1" applyProtection="1"/>
    <xf numFmtId="3" fontId="1" fillId="2" borderId="5" xfId="0" applyNumberFormat="1" applyFont="1" applyFill="1" applyBorder="1" applyProtection="1"/>
    <xf numFmtId="0" fontId="0" fillId="2" borderId="5" xfId="0" applyFill="1" applyBorder="1" applyProtection="1"/>
    <xf numFmtId="0" fontId="0" fillId="2" borderId="8" xfId="0" applyFill="1" applyBorder="1" applyProtection="1"/>
    <xf numFmtId="0" fontId="0" fillId="2" borderId="9" xfId="0" applyFill="1" applyBorder="1" applyProtection="1"/>
    <xf numFmtId="0" fontId="0" fillId="0" borderId="0" xfId="0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</xf>
    <xf numFmtId="0" fontId="0" fillId="2" borderId="7" xfId="0" applyFill="1" applyBorder="1" applyProtection="1"/>
    <xf numFmtId="0" fontId="0" fillId="0" borderId="0" xfId="0" quotePrefix="1" applyAlignment="1" applyProtection="1">
      <alignment horizontal="right"/>
      <protection locked="0"/>
    </xf>
    <xf numFmtId="0" fontId="0" fillId="2" borderId="20" xfId="0" applyFill="1" applyBorder="1" applyProtection="1"/>
    <xf numFmtId="0" fontId="0" fillId="2" borderId="20" xfId="0" applyFill="1" applyBorder="1" applyAlignment="1" applyProtection="1">
      <alignment horizontal="centerContinuous"/>
    </xf>
    <xf numFmtId="0" fontId="0" fillId="2" borderId="22" xfId="0" applyFill="1" applyBorder="1" applyAlignment="1" applyProtection="1">
      <alignment horizontal="centerContinuous"/>
    </xf>
    <xf numFmtId="0" fontId="0" fillId="2" borderId="17" xfId="0" applyFill="1" applyBorder="1" applyAlignment="1" applyProtection="1">
      <alignment horizontal="center"/>
    </xf>
    <xf numFmtId="0" fontId="0" fillId="2" borderId="18" xfId="0" applyFill="1" applyBorder="1" applyAlignment="1" applyProtection="1">
      <alignment horizontal="center"/>
    </xf>
    <xf numFmtId="0" fontId="0" fillId="2" borderId="16" xfId="0" applyFill="1" applyBorder="1" applyAlignment="1" applyProtection="1">
      <alignment horizontal="center"/>
    </xf>
    <xf numFmtId="0" fontId="0" fillId="2" borderId="14" xfId="0" applyFill="1" applyBorder="1" applyAlignment="1" applyProtection="1">
      <alignment horizontal="center"/>
    </xf>
    <xf numFmtId="0" fontId="0" fillId="2" borderId="15" xfId="0" applyFill="1" applyBorder="1" applyAlignment="1" applyProtection="1">
      <alignment horizontal="center"/>
    </xf>
    <xf numFmtId="0" fontId="0" fillId="2" borderId="12" xfId="0" applyFill="1" applyBorder="1" applyAlignment="1" applyProtection="1">
      <alignment horizontal="center"/>
    </xf>
    <xf numFmtId="0" fontId="0" fillId="2" borderId="13" xfId="0" applyFill="1" applyBorder="1" applyAlignment="1" applyProtection="1">
      <alignment horizontal="center"/>
    </xf>
    <xf numFmtId="0" fontId="0" fillId="2" borderId="10" xfId="0" applyFill="1" applyBorder="1" applyAlignment="1" applyProtection="1">
      <alignment horizontal="center"/>
    </xf>
    <xf numFmtId="0" fontId="3" fillId="2" borderId="4" xfId="1" applyFill="1" applyBorder="1" applyAlignment="1" applyProtection="1">
      <alignment horizontal="right"/>
    </xf>
    <xf numFmtId="0" fontId="0" fillId="0" borderId="0" xfId="0" applyAlignment="1" applyProtection="1">
      <alignment horizontal="right"/>
      <protection locked="0"/>
    </xf>
    <xf numFmtId="0" fontId="0" fillId="0" borderId="11" xfId="0" applyBorder="1" applyAlignment="1" applyProtection="1">
      <alignment horizontal="center"/>
      <protection locked="0"/>
    </xf>
    <xf numFmtId="0" fontId="0" fillId="0" borderId="19" xfId="0" applyBorder="1" applyAlignment="1" applyProtection="1">
      <alignment horizontal="center"/>
      <protection locked="0"/>
    </xf>
    <xf numFmtId="0" fontId="0" fillId="0" borderId="16" xfId="0" applyBorder="1" applyAlignment="1" applyProtection="1">
      <alignment horizontal="center"/>
      <protection locked="0"/>
    </xf>
    <xf numFmtId="0" fontId="0" fillId="0" borderId="23" xfId="0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/>
      <protection locked="0"/>
    </xf>
    <xf numFmtId="164" fontId="0" fillId="3" borderId="0" xfId="0" applyNumberFormat="1" applyFill="1" applyAlignment="1" applyProtection="1">
      <alignment horizontal="center"/>
      <protection locked="0"/>
    </xf>
    <xf numFmtId="164" fontId="0" fillId="3" borderId="13" xfId="0" applyNumberFormat="1" applyFill="1" applyBorder="1" applyAlignment="1" applyProtection="1">
      <alignment horizontal="center"/>
      <protection locked="0"/>
    </xf>
    <xf numFmtId="164" fontId="0" fillId="3" borderId="19" xfId="0" applyNumberFormat="1" applyFill="1" applyBorder="1" applyAlignment="1" applyProtection="1">
      <alignment horizontal="center"/>
      <protection locked="0"/>
    </xf>
    <xf numFmtId="164" fontId="0" fillId="3" borderId="11" xfId="0" applyNumberFormat="1" applyFill="1" applyBorder="1" applyAlignment="1" applyProtection="1">
      <alignment horizontal="center"/>
      <protection locked="0"/>
    </xf>
    <xf numFmtId="0" fontId="0" fillId="0" borderId="23" xfId="0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165" fontId="0" fillId="3" borderId="20" xfId="0" applyNumberFormat="1" applyFill="1" applyBorder="1" applyAlignment="1" applyProtection="1">
      <alignment horizontal="center"/>
      <protection locked="0"/>
    </xf>
    <xf numFmtId="165" fontId="0" fillId="3" borderId="23" xfId="0" applyNumberFormat="1" applyFill="1" applyBorder="1" applyAlignment="1" applyProtection="1">
      <alignment horizontal="center"/>
      <protection locked="0"/>
    </xf>
    <xf numFmtId="165" fontId="0" fillId="3" borderId="12" xfId="0" applyNumberFormat="1" applyFill="1" applyBorder="1" applyAlignment="1" applyProtection="1">
      <alignment horizontal="center"/>
      <protection locked="0"/>
    </xf>
    <xf numFmtId="165" fontId="0" fillId="3" borderId="13" xfId="0" applyNumberFormat="1" applyFill="1" applyBorder="1" applyAlignment="1" applyProtection="1">
      <alignment horizontal="center"/>
      <protection locked="0"/>
    </xf>
    <xf numFmtId="165" fontId="0" fillId="3" borderId="17" xfId="0" applyNumberFormat="1" applyFill="1" applyBorder="1" applyAlignment="1" applyProtection="1">
      <alignment horizontal="center"/>
      <protection locked="0"/>
    </xf>
    <xf numFmtId="0" fontId="0" fillId="0" borderId="17" xfId="0" applyBorder="1" applyAlignment="1" applyProtection="1">
      <alignment horizontal="center"/>
      <protection locked="0"/>
    </xf>
    <xf numFmtId="3" fontId="0" fillId="3" borderId="11" xfId="0" applyNumberFormat="1" applyFill="1" applyBorder="1" applyAlignment="1" applyProtection="1">
      <alignment horizontal="center"/>
      <protection locked="0"/>
    </xf>
    <xf numFmtId="166" fontId="0" fillId="3" borderId="0" xfId="0" applyNumberFormat="1" applyFill="1" applyAlignment="1" applyProtection="1">
      <alignment horizontal="left"/>
      <protection locked="0"/>
    </xf>
    <xf numFmtId="166" fontId="0" fillId="0" borderId="0" xfId="0" applyNumberFormat="1" applyAlignment="1" applyProtection="1">
      <alignment horizontal="left"/>
      <protection locked="0"/>
    </xf>
    <xf numFmtId="0" fontId="0" fillId="2" borderId="21" xfId="0" applyFill="1" applyBorder="1" applyAlignment="1" applyProtection="1">
      <alignment horizontal="centerContinuous"/>
    </xf>
    <xf numFmtId="0" fontId="0" fillId="2" borderId="20" xfId="0" applyFill="1" applyBorder="1" applyAlignment="1" applyProtection="1">
      <alignment horizontal="center"/>
    </xf>
    <xf numFmtId="3" fontId="0" fillId="2" borderId="23" xfId="0" applyNumberFormat="1" applyFill="1" applyBorder="1" applyAlignment="1" applyProtection="1">
      <alignment horizontal="center"/>
    </xf>
    <xf numFmtId="3" fontId="0" fillId="2" borderId="22" xfId="0" applyNumberFormat="1" applyFill="1" applyBorder="1" applyAlignment="1" applyProtection="1">
      <alignment horizontal="center"/>
    </xf>
    <xf numFmtId="3" fontId="0" fillId="2" borderId="13" xfId="0" applyNumberFormat="1" applyFill="1" applyBorder="1" applyAlignment="1" applyProtection="1">
      <alignment horizontal="center"/>
    </xf>
    <xf numFmtId="3" fontId="0" fillId="2" borderId="10" xfId="0" applyNumberFormat="1" applyFill="1" applyBorder="1" applyAlignment="1" applyProtection="1">
      <alignment horizontal="center"/>
    </xf>
    <xf numFmtId="3" fontId="0" fillId="2" borderId="14" xfId="0" applyNumberFormat="1" applyFill="1" applyBorder="1" applyAlignment="1" applyProtection="1">
      <alignment horizontal="center"/>
    </xf>
    <xf numFmtId="3" fontId="0" fillId="2" borderId="18" xfId="0" applyNumberFormat="1" applyFill="1" applyBorder="1" applyAlignment="1" applyProtection="1">
      <alignment horizontal="center"/>
    </xf>
    <xf numFmtId="3" fontId="0" fillId="2" borderId="11" xfId="0" applyNumberFormat="1" applyFill="1" applyBorder="1" applyAlignment="1" applyProtection="1">
      <alignment horizontal="center"/>
    </xf>
    <xf numFmtId="3" fontId="0" fillId="2" borderId="16" xfId="0" applyNumberFormat="1" applyFill="1" applyBorder="1" applyAlignment="1" applyProtection="1">
      <alignment horizontal="center"/>
    </xf>
    <xf numFmtId="0" fontId="0" fillId="2" borderId="0" xfId="0" applyFill="1" applyBorder="1" applyAlignment="1" applyProtection="1">
      <alignment horizontal="left"/>
    </xf>
    <xf numFmtId="3" fontId="0" fillId="2" borderId="9" xfId="0" applyNumberFormat="1" applyFill="1" applyBorder="1" applyProtection="1"/>
    <xf numFmtId="0" fontId="0" fillId="0" borderId="15" xfId="0" applyBorder="1" applyAlignment="1" applyProtection="1">
      <alignment horizontal="center"/>
      <protection locked="0"/>
    </xf>
    <xf numFmtId="0" fontId="0" fillId="0" borderId="12" xfId="0" applyBorder="1" applyAlignment="1" applyProtection="1">
      <alignment horizontal="center"/>
      <protection locked="0"/>
    </xf>
    <xf numFmtId="166" fontId="0" fillId="3" borderId="13" xfId="0" applyNumberFormat="1" applyFill="1" applyBorder="1" applyAlignment="1" applyProtection="1">
      <alignment horizontal="center"/>
      <protection locked="0"/>
    </xf>
    <xf numFmtId="0" fontId="0" fillId="3" borderId="10" xfId="0" applyFill="1" applyBorder="1" applyAlignment="1" applyProtection="1">
      <alignment horizontal="center"/>
      <protection locked="0"/>
    </xf>
    <xf numFmtId="166" fontId="0" fillId="3" borderId="10" xfId="0" applyNumberFormat="1" applyFill="1" applyBorder="1" applyAlignment="1" applyProtection="1">
      <alignment horizontal="center"/>
      <protection locked="0"/>
    </xf>
    <xf numFmtId="166" fontId="0" fillId="3" borderId="14" xfId="0" applyNumberFormat="1" applyFill="1" applyBorder="1" applyAlignment="1" applyProtection="1">
      <alignment horizontal="center"/>
      <protection locked="0"/>
    </xf>
    <xf numFmtId="166" fontId="0" fillId="3" borderId="18" xfId="0" applyNumberFormat="1" applyFill="1" applyBorder="1" applyAlignment="1" applyProtection="1">
      <alignment horizontal="center"/>
      <protection locked="0"/>
    </xf>
    <xf numFmtId="167" fontId="8" fillId="0" borderId="0" xfId="0" applyNumberFormat="1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168" fontId="0" fillId="3" borderId="0" xfId="2" applyNumberFormat="1" applyFont="1" applyFill="1" applyAlignment="1" applyProtection="1">
      <alignment horizontal="left"/>
      <protection locked="0"/>
    </xf>
    <xf numFmtId="0" fontId="0" fillId="2" borderId="23" xfId="0" applyFill="1" applyBorder="1" applyAlignment="1" applyProtection="1">
      <alignment horizontal="center"/>
    </xf>
    <xf numFmtId="3" fontId="0" fillId="2" borderId="0" xfId="0" applyNumberFormat="1" applyFill="1" applyBorder="1" applyAlignment="1" applyProtection="1">
      <alignment horizontal="center"/>
    </xf>
    <xf numFmtId="3" fontId="0" fillId="2" borderId="19" xfId="0" applyNumberFormat="1" applyFill="1" applyBorder="1" applyAlignment="1" applyProtection="1">
      <alignment horizontal="center"/>
    </xf>
    <xf numFmtId="168" fontId="0" fillId="2" borderId="10" xfId="0" applyNumberFormat="1" applyFill="1" applyBorder="1" applyAlignment="1" applyProtection="1">
      <alignment horizontal="center"/>
    </xf>
    <xf numFmtId="168" fontId="0" fillId="2" borderId="18" xfId="0" applyNumberFormat="1" applyFill="1" applyBorder="1" applyAlignment="1" applyProtection="1">
      <alignment horizontal="center"/>
    </xf>
    <xf numFmtId="0" fontId="3" fillId="2" borderId="3" xfId="1" applyFill="1" applyBorder="1" applyAlignment="1" applyProtection="1"/>
    <xf numFmtId="0" fontId="9" fillId="0" borderId="0" xfId="0" applyFont="1" applyAlignment="1" applyProtection="1">
      <alignment horizontal="right"/>
      <protection locked="0"/>
    </xf>
    <xf numFmtId="0" fontId="0" fillId="3" borderId="0" xfId="0" applyFill="1" applyAlignment="1" applyProtection="1">
      <alignment horizontal="left"/>
      <protection locked="0"/>
    </xf>
    <xf numFmtId="170" fontId="0" fillId="3" borderId="0" xfId="2" applyNumberFormat="1" applyFont="1" applyFill="1" applyAlignment="1" applyProtection="1">
      <alignment horizontal="left"/>
      <protection locked="0"/>
    </xf>
    <xf numFmtId="170" fontId="0" fillId="3" borderId="0" xfId="0" applyNumberFormat="1" applyFill="1" applyAlignment="1" applyProtection="1">
      <alignment horizontal="left"/>
      <protection locked="0"/>
    </xf>
    <xf numFmtId="169" fontId="0" fillId="2" borderId="10" xfId="0" applyNumberFormat="1" applyFill="1" applyBorder="1" applyAlignment="1" applyProtection="1">
      <alignment horizontal="center"/>
    </xf>
    <xf numFmtId="169" fontId="0" fillId="2" borderId="18" xfId="0" applyNumberFormat="1" applyFill="1" applyBorder="1" applyAlignment="1" applyProtection="1">
      <alignment horizontal="center"/>
    </xf>
    <xf numFmtId="0" fontId="2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/>
    </xf>
    <xf numFmtId="0" fontId="3" fillId="2" borderId="3" xfId="1" applyFill="1" applyBorder="1" applyAlignment="1" applyProtection="1">
      <alignment horizontal="right"/>
    </xf>
    <xf numFmtId="0" fontId="3" fillId="2" borderId="4" xfId="1" applyFill="1" applyBorder="1" applyAlignment="1" applyProtection="1">
      <alignment horizontal="right"/>
    </xf>
    <xf numFmtId="0" fontId="0" fillId="0" borderId="15" xfId="0" applyBorder="1" applyAlignment="1" applyProtection="1">
      <alignment horizontal="center"/>
      <protection locked="0"/>
    </xf>
    <xf numFmtId="0" fontId="0" fillId="0" borderId="16" xfId="0" applyBorder="1" applyAlignment="1" applyProtection="1">
      <alignment horizontal="center"/>
      <protection locked="0"/>
    </xf>
    <xf numFmtId="0" fontId="0" fillId="2" borderId="23" xfId="0" applyFill="1" applyBorder="1" applyAlignment="1" applyProtection="1">
      <alignment horizontal="center" vertical="center"/>
    </xf>
    <xf numFmtId="0" fontId="0" fillId="2" borderId="14" xfId="0" applyFill="1" applyBorder="1" applyAlignment="1" applyProtection="1">
      <alignment horizontal="center" vertical="center"/>
    </xf>
  </cellXfs>
  <cellStyles count="3">
    <cellStyle name="Hyperlink" xfId="1" builtinId="8"/>
    <cellStyle name="Normal" xfId="0" builtinId="0"/>
    <cellStyle name="Percent" xfId="2" builtinId="5"/>
  </cellStyles>
  <dxfs count="4">
    <dxf>
      <fill>
        <patternFill>
          <fgColor indexed="64"/>
          <bgColor theme="5" tint="0.39991454817346722"/>
        </patternFill>
      </fill>
    </dxf>
    <dxf>
      <fill>
        <patternFill>
          <fgColor indexed="64"/>
          <bgColor theme="5" tint="0.39991454817346722"/>
        </patternFill>
      </fill>
    </dxf>
    <dxf>
      <fill>
        <patternFill>
          <fgColor indexed="64"/>
          <bgColor theme="5" tint="0.39991454817346722"/>
        </patternFill>
      </fill>
    </dxf>
    <dxf>
      <fill>
        <patternFill>
          <fgColor indexed="64"/>
          <bgColor theme="5" tint="0.399914548173467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31750</xdr:rowOff>
    </xdr:from>
    <xdr:to>
      <xdr:col>2</xdr:col>
      <xdr:colOff>1210522</xdr:colOff>
      <xdr:row>4</xdr:row>
      <xdr:rowOff>70486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F7DE5A5-F1B0-4C95-86A1-CA4481F946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1750"/>
          <a:ext cx="3334597" cy="80073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618067</xdr:colOff>
      <xdr:row>28</xdr:row>
      <xdr:rowOff>76200</xdr:rowOff>
    </xdr:from>
    <xdr:ext cx="690254" cy="33861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124D164E-89D1-45CD-9AF2-98665DA20137}"/>
                </a:ext>
              </a:extLst>
            </xdr:cNvPr>
            <xdr:cNvSpPr txBox="1"/>
          </xdr:nvSpPr>
          <xdr:spPr>
            <a:xfrm>
              <a:off x="11181292" y="5791200"/>
              <a:ext cx="690254" cy="33861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 panose="02040503050406030204" pitchFamily="18" charset="0"/>
                      </a:rPr>
                      <m:t>∑</m:t>
                    </m:r>
                    <m:f>
                      <m:f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p>
                          <m:sSup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d>
                              <m:dPr>
                                <m:ctrlP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</m:ctrlPr>
                              </m:dPr>
                              <m:e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𝐴</m:t>
                                </m:r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−</m:t>
                                </m:r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𝐸</m:t>
                                </m:r>
                              </m:e>
                            </m:d>
                          </m:e>
                          <m:sup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2</m:t>
                            </m:r>
                          </m:sup>
                        </m:sSup>
                      </m:num>
                      <m:den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𝐸</m:t>
                        </m:r>
                      </m:den>
                    </m:f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124D164E-89D1-45CD-9AF2-98665DA20137}"/>
                </a:ext>
              </a:extLst>
            </xdr:cNvPr>
            <xdr:cNvSpPr txBox="1"/>
          </xdr:nvSpPr>
          <xdr:spPr>
            <a:xfrm>
              <a:off x="11181292" y="5791200"/>
              <a:ext cx="690254" cy="33861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∑(𝐴−𝐸)^2/𝐸</a:t>
              </a:r>
              <a:endParaRPr lang="en-GB" sz="1100"/>
            </a:p>
          </xdr:txBody>
        </xdr:sp>
      </mc:Fallback>
    </mc:AlternateContent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16</xdr:col>
      <xdr:colOff>514351</xdr:colOff>
      <xdr:row>28</xdr:row>
      <xdr:rowOff>59265</xdr:rowOff>
    </xdr:from>
    <xdr:ext cx="1130438" cy="33861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D5BF1745-F527-4F75-82B3-E700126C52A8}"/>
                </a:ext>
              </a:extLst>
            </xdr:cNvPr>
            <xdr:cNvSpPr txBox="1"/>
          </xdr:nvSpPr>
          <xdr:spPr>
            <a:xfrm>
              <a:off x="15535276" y="5774265"/>
              <a:ext cx="1130438" cy="33861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 panose="02040503050406030204" pitchFamily="18" charset="0"/>
                      </a:rPr>
                      <m:t>𝑚𝑠𝑒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=∑</m:t>
                    </m:r>
                    <m:f>
                      <m:f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p>
                          <m:sSup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d>
                              <m:dPr>
                                <m:ctrlP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</m:ctrlPr>
                              </m:dPr>
                              <m:e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𝐴</m:t>
                                </m:r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−</m:t>
                                </m:r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𝐸</m:t>
                                </m:r>
                              </m:e>
                            </m:d>
                          </m:e>
                          <m:sup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2</m:t>
                            </m:r>
                          </m:sup>
                        </m:sSup>
                      </m:num>
                      <m:den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3</m:t>
                        </m:r>
                      </m:den>
                    </m:f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D5BF1745-F527-4F75-82B3-E700126C52A8}"/>
                </a:ext>
              </a:extLst>
            </xdr:cNvPr>
            <xdr:cNvSpPr txBox="1"/>
          </xdr:nvSpPr>
          <xdr:spPr>
            <a:xfrm>
              <a:off x="15535276" y="5774265"/>
              <a:ext cx="1130438" cy="33861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𝑚𝑠𝑒=∑(𝐴−𝐸)^2/3</a:t>
              </a:r>
              <a:endParaRPr lang="en-GB" sz="1100"/>
            </a:p>
          </xdr:txBody>
        </xdr:sp>
      </mc:Fallback>
    </mc:AlternateContent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152400</xdr:colOff>
      <xdr:row>4</xdr:row>
      <xdr:rowOff>16932</xdr:rowOff>
    </xdr:from>
    <xdr:ext cx="2250552" cy="51001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74C36DCF-EE07-4723-B55F-D87AFD65A494}"/>
                </a:ext>
              </a:extLst>
            </xdr:cNvPr>
            <xdr:cNvSpPr txBox="1"/>
          </xdr:nvSpPr>
          <xdr:spPr>
            <a:xfrm>
              <a:off x="9182100" y="778932"/>
              <a:ext cx="2250552" cy="510011"/>
            </a:xfrm>
            <a:prstGeom prst="rect">
              <a:avLst/>
            </a:prstGeom>
            <a:solidFill>
              <a:schemeClr val="accent4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nary>
                      <m:naryPr>
                        <m:chr m:val="∑"/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naryPr>
                      <m:sub>
                        <m:r>
                          <m:rPr>
                            <m:brk m:alnAt="23"/>
                          </m:rPr>
                          <a:rPr lang="en-US" sz="1100" b="0" i="1">
                            <a:latin typeface="Cambria Math" panose="02040503050406030204" pitchFamily="18" charset="0"/>
                          </a:rPr>
                          <m:t>𝑗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=1</m:t>
                        </m:r>
                      </m:sub>
                      <m:sup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𝑁</m:t>
                        </m:r>
                      </m:sup>
                      <m:e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𝑍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𝑗</m:t>
                            </m:r>
                          </m:sub>
                        </m:s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⋅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𝐶</m:t>
                        </m:r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d>
                              <m:dPr>
                                <m:begChr m:val="|"/>
                                <m:endChr m:val="|"/>
                                <m:ctrlP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</m:ctrlPr>
                              </m:dPr>
                              <m:e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𝑖</m:t>
                                </m:r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−</m:t>
                                </m:r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𝑗</m:t>
                                </m:r>
                              </m:e>
                            </m:d>
                          </m:e>
                        </m:d>
                      </m:e>
                    </m:nary>
                    <m:r>
                      <a:rPr lang="en-US" sz="1100" b="0" i="1">
                        <a:latin typeface="Cambria Math" panose="02040503050406030204" pitchFamily="18" charset="0"/>
                      </a:rPr>
                      <m:t>=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𝐶</m:t>
                    </m:r>
                    <m:d>
                      <m:d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𝑁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m:rPr>
                            <m:sty m:val="p"/>
                          </m:rPr>
                          <a:rPr lang="en-US" sz="1100" b="0" i="0">
                            <a:latin typeface="Cambria Math" panose="02040503050406030204" pitchFamily="18" charset="0"/>
                          </a:rPr>
                          <m:t>Δ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−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𝑖</m:t>
                        </m:r>
                      </m:e>
                    </m:d>
                    <m:r>
                      <a:rPr lang="en-US" sz="1100" b="0" i="1">
                        <a:latin typeface="Cambria Math" panose="02040503050406030204" pitchFamily="18" charset="0"/>
                      </a:rPr>
                      <m:t>+</m:t>
                    </m:r>
                    <m:f>
                      <m:f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𝜆</m:t>
                        </m:r>
                      </m:num>
                      <m:den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2</m:t>
                        </m:r>
                      </m:den>
                    </m:f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74C36DCF-EE07-4723-B55F-D87AFD65A494}"/>
                </a:ext>
              </a:extLst>
            </xdr:cNvPr>
            <xdr:cNvSpPr txBox="1"/>
          </xdr:nvSpPr>
          <xdr:spPr>
            <a:xfrm>
              <a:off x="9182100" y="778932"/>
              <a:ext cx="2250552" cy="510011"/>
            </a:xfrm>
            <a:prstGeom prst="rect">
              <a:avLst/>
            </a:prstGeom>
            <a:solidFill>
              <a:schemeClr val="accent4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GB" sz="1100" i="0">
                  <a:latin typeface="Cambria Math" panose="02040503050406030204" pitchFamily="18" charset="0"/>
                </a:rPr>
                <a:t>∑</a:t>
              </a:r>
              <a:r>
                <a:rPr lang="en-US" sz="1100" b="0" i="0">
                  <a:latin typeface="Cambria Math" panose="02040503050406030204" pitchFamily="18" charset="0"/>
                </a:rPr>
                <a:t>_</a:t>
              </a:r>
              <a:r>
                <a:rPr lang="en-GB" sz="1100" b="0" i="0">
                  <a:latin typeface="Cambria Math" panose="02040503050406030204" pitchFamily="18" charset="0"/>
                </a:rPr>
                <a:t>(</a:t>
              </a:r>
              <a:r>
                <a:rPr lang="en-US" sz="1100" b="0" i="0">
                  <a:latin typeface="Cambria Math" panose="02040503050406030204" pitchFamily="18" charset="0"/>
                </a:rPr>
                <a:t>𝑗=1</a:t>
              </a:r>
              <a:r>
                <a:rPr lang="en-GB" sz="1100" b="0" i="0">
                  <a:latin typeface="Cambria Math" panose="02040503050406030204" pitchFamily="18" charset="0"/>
                </a:rPr>
                <a:t>)</a:t>
              </a:r>
              <a:r>
                <a:rPr lang="en-US" sz="1100" b="0" i="0">
                  <a:latin typeface="Cambria Math" panose="02040503050406030204" pitchFamily="18" charset="0"/>
                </a:rPr>
                <a:t>^𝑁▒〖𝑍_𝑗⋅𝐶(|𝑖−𝑗|) 〗=𝐶(𝑁+Δ−𝑖)+𝜆/2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7</xdr:col>
      <xdr:colOff>59267</xdr:colOff>
      <xdr:row>11</xdr:row>
      <xdr:rowOff>25400</xdr:rowOff>
    </xdr:from>
    <xdr:ext cx="2050754" cy="32034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700F681E-40BC-4EAE-93C0-76467B56EAB3}"/>
                </a:ext>
              </a:extLst>
            </xdr:cNvPr>
            <xdr:cNvSpPr txBox="1"/>
          </xdr:nvSpPr>
          <xdr:spPr>
            <a:xfrm>
              <a:off x="9088967" y="2120900"/>
              <a:ext cx="2050754" cy="32034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𝑍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</m:sSub>
                    <m:r>
                      <a:rPr lang="en-US" sz="1100" b="0" i="1">
                        <a:latin typeface="Cambria Math" panose="02040503050406030204" pitchFamily="18" charset="0"/>
                      </a:rPr>
                      <m:t>⋅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𝐶</m:t>
                    </m:r>
                    <m:d>
                      <m:d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0</m:t>
                        </m:r>
                      </m:e>
                    </m:d>
                    <m:r>
                      <a:rPr lang="en-US" sz="1100" b="0" i="1">
                        <a:latin typeface="Cambria Math" panose="02040503050406030204" pitchFamily="18" charset="0"/>
                      </a:rPr>
                      <m:t>+</m:t>
                    </m:r>
                    <m:sSub>
                      <m:sSub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𝑍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</m:sSub>
                    <m:r>
                      <a:rPr lang="en-US" sz="1100" b="0" i="1">
                        <a:latin typeface="Cambria Math" panose="02040503050406030204" pitchFamily="18" charset="0"/>
                      </a:rPr>
                      <m:t>⋅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𝐶</m:t>
                    </m:r>
                    <m:d>
                      <m:d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1</m:t>
                        </m:r>
                      </m:e>
                    </m:d>
                    <m:r>
                      <a:rPr lang="en-US" sz="1100" b="0" i="1">
                        <a:latin typeface="Cambria Math" panose="02040503050406030204" pitchFamily="18" charset="0"/>
                      </a:rPr>
                      <m:t>=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𝐶</m:t>
                    </m:r>
                    <m:d>
                      <m:d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4</m:t>
                        </m:r>
                      </m:e>
                    </m:d>
                    <m:r>
                      <a:rPr lang="en-US" sz="1100" b="0" i="1">
                        <a:latin typeface="Cambria Math" panose="02040503050406030204" pitchFamily="18" charset="0"/>
                      </a:rPr>
                      <m:t>+</m:t>
                    </m:r>
                    <m:f>
                      <m:f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𝜆</m:t>
                        </m:r>
                      </m:num>
                      <m:den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2</m:t>
                        </m:r>
                      </m:den>
                    </m:f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700F681E-40BC-4EAE-93C0-76467B56EAB3}"/>
                </a:ext>
              </a:extLst>
            </xdr:cNvPr>
            <xdr:cNvSpPr txBox="1"/>
          </xdr:nvSpPr>
          <xdr:spPr>
            <a:xfrm>
              <a:off x="9088967" y="2120900"/>
              <a:ext cx="2050754" cy="32034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𝑍_1⋅𝐶(0)+𝑍_2⋅𝐶(1)=𝐶(4)+𝜆/2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7</xdr:col>
      <xdr:colOff>84667</xdr:colOff>
      <xdr:row>13</xdr:row>
      <xdr:rowOff>16933</xdr:rowOff>
    </xdr:from>
    <xdr:ext cx="2029786" cy="32034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78CAA82A-53CC-4464-8165-00706E8B3CE0}"/>
                </a:ext>
              </a:extLst>
            </xdr:cNvPr>
            <xdr:cNvSpPr txBox="1"/>
          </xdr:nvSpPr>
          <xdr:spPr>
            <a:xfrm>
              <a:off x="9114367" y="2493433"/>
              <a:ext cx="2029786" cy="32034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𝑍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</m:sSub>
                    <m:r>
                      <a:rPr lang="en-US" sz="1100" b="0" i="1">
                        <a:latin typeface="Cambria Math" panose="02040503050406030204" pitchFamily="18" charset="0"/>
                      </a:rPr>
                      <m:t>⋅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𝐶</m:t>
                    </m:r>
                    <m:d>
                      <m:d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1</m:t>
                        </m:r>
                      </m:e>
                    </m:d>
                    <m:r>
                      <a:rPr lang="en-US" sz="1100" b="0" i="1">
                        <a:latin typeface="Cambria Math" panose="02040503050406030204" pitchFamily="18" charset="0"/>
                      </a:rPr>
                      <m:t>+</m:t>
                    </m:r>
                    <m:sSub>
                      <m:sSub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𝑍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</m:sSub>
                    <m:r>
                      <a:rPr lang="en-US" sz="1100" b="0" i="1">
                        <a:latin typeface="Cambria Math" panose="02040503050406030204" pitchFamily="18" charset="0"/>
                      </a:rPr>
                      <m:t>⋅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𝐶</m:t>
                    </m:r>
                    <m:d>
                      <m:d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0</m:t>
                        </m:r>
                      </m:e>
                    </m:d>
                    <m:r>
                      <a:rPr lang="en-US" sz="1100" b="0" i="1">
                        <a:latin typeface="Cambria Math" panose="02040503050406030204" pitchFamily="18" charset="0"/>
                      </a:rPr>
                      <m:t>=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𝐶</m:t>
                    </m:r>
                    <m:d>
                      <m:d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3</m:t>
                        </m:r>
                      </m:e>
                    </m:d>
                    <m:r>
                      <a:rPr lang="en-US" sz="1100" b="0" i="1">
                        <a:latin typeface="Cambria Math" panose="02040503050406030204" pitchFamily="18" charset="0"/>
                      </a:rPr>
                      <m:t>+</m:t>
                    </m:r>
                    <m:f>
                      <m:f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𝜆</m:t>
                        </m:r>
                      </m:num>
                      <m:den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2</m:t>
                        </m:r>
                      </m:den>
                    </m:f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78CAA82A-53CC-4464-8165-00706E8B3CE0}"/>
                </a:ext>
              </a:extLst>
            </xdr:cNvPr>
            <xdr:cNvSpPr txBox="1"/>
          </xdr:nvSpPr>
          <xdr:spPr>
            <a:xfrm>
              <a:off x="9114367" y="2493433"/>
              <a:ext cx="2029786" cy="32034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𝑍_1⋅𝐶(1)+𝑍_2⋅𝐶(0)=𝐶(3)+𝜆/2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8</xdr:col>
      <xdr:colOff>397934</xdr:colOff>
      <xdr:row>15</xdr:row>
      <xdr:rowOff>8467</xdr:rowOff>
    </xdr:from>
    <xdr:ext cx="748282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9E60F969-99B3-4D1E-B1DF-EF139E420FF5}"/>
                </a:ext>
              </a:extLst>
            </xdr:cNvPr>
            <xdr:cNvSpPr txBox="1"/>
          </xdr:nvSpPr>
          <xdr:spPr>
            <a:xfrm>
              <a:off x="9903884" y="2865967"/>
              <a:ext cx="748282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𝑍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</m:sSub>
                    <m:r>
                      <a:rPr lang="en-US" sz="1100" b="0" i="1">
                        <a:latin typeface="Cambria Math" panose="02040503050406030204" pitchFamily="18" charset="0"/>
                      </a:rPr>
                      <m:t>+</m:t>
                    </m:r>
                    <m:sSub>
                      <m:sSub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𝑍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</m:sSub>
                    <m:r>
                      <a:rPr lang="en-US" sz="1100" b="0" i="1">
                        <a:latin typeface="Cambria Math" panose="02040503050406030204" pitchFamily="18" charset="0"/>
                      </a:rPr>
                      <m:t>=1</m:t>
                    </m:r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9E60F969-99B3-4D1E-B1DF-EF139E420FF5}"/>
                </a:ext>
              </a:extLst>
            </xdr:cNvPr>
            <xdr:cNvSpPr txBox="1"/>
          </xdr:nvSpPr>
          <xdr:spPr>
            <a:xfrm>
              <a:off x="9903884" y="2865967"/>
              <a:ext cx="748282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𝑍_1+𝑍_2=1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8</xdr:col>
      <xdr:colOff>313267</xdr:colOff>
      <xdr:row>17</xdr:row>
      <xdr:rowOff>16932</xdr:rowOff>
    </xdr:from>
    <xdr:ext cx="748282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438937DC-7621-4337-A3C7-16D8D269AACC}"/>
                </a:ext>
              </a:extLst>
            </xdr:cNvPr>
            <xdr:cNvSpPr txBox="1"/>
          </xdr:nvSpPr>
          <xdr:spPr>
            <a:xfrm>
              <a:off x="9819217" y="3255432"/>
              <a:ext cx="748282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𝑍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</m:sSub>
                    <m:r>
                      <a:rPr lang="en-US" sz="1100" b="0" i="1">
                        <a:latin typeface="Cambria Math" panose="02040503050406030204" pitchFamily="18" charset="0"/>
                      </a:rPr>
                      <m:t>=1−</m:t>
                    </m:r>
                    <m:sSub>
                      <m:sSub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𝑍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438937DC-7621-4337-A3C7-16D8D269AACC}"/>
                </a:ext>
              </a:extLst>
            </xdr:cNvPr>
            <xdr:cNvSpPr txBox="1"/>
          </xdr:nvSpPr>
          <xdr:spPr>
            <a:xfrm>
              <a:off x="9819217" y="3255432"/>
              <a:ext cx="748282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𝑍_2=1−𝑍_1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10</xdr:col>
      <xdr:colOff>237065</xdr:colOff>
      <xdr:row>20</xdr:row>
      <xdr:rowOff>6349</xdr:rowOff>
    </xdr:from>
    <xdr:ext cx="748282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TextBox 6">
              <a:extLst>
                <a:ext uri="{FF2B5EF4-FFF2-40B4-BE49-F238E27FC236}">
                  <a16:creationId xmlns:a16="http://schemas.microsoft.com/office/drawing/2014/main" id="{EAEDFA69-B2FC-456F-92B0-1E0B68DE6BDA}"/>
                </a:ext>
              </a:extLst>
            </xdr:cNvPr>
            <xdr:cNvSpPr txBox="1"/>
          </xdr:nvSpPr>
          <xdr:spPr>
            <a:xfrm>
              <a:off x="11838515" y="3816349"/>
              <a:ext cx="748282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𝑍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</m:sSub>
                    <m:r>
                      <a:rPr lang="en-US" sz="1100" b="0" i="1">
                        <a:latin typeface="Cambria Math" panose="02040503050406030204" pitchFamily="18" charset="0"/>
                      </a:rPr>
                      <m:t>=1−</m:t>
                    </m:r>
                    <m:sSub>
                      <m:sSub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𝑍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7" name="TextBox 6">
              <a:extLst>
                <a:ext uri="{FF2B5EF4-FFF2-40B4-BE49-F238E27FC236}">
                  <a16:creationId xmlns:a16="http://schemas.microsoft.com/office/drawing/2014/main" id="{EAEDFA69-B2FC-456F-92B0-1E0B68DE6BDA}"/>
                </a:ext>
              </a:extLst>
            </xdr:cNvPr>
            <xdr:cNvSpPr txBox="1"/>
          </xdr:nvSpPr>
          <xdr:spPr>
            <a:xfrm>
              <a:off x="11838515" y="3816349"/>
              <a:ext cx="748282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𝑍_2=1−𝑍_1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7</xdr:col>
      <xdr:colOff>152402</xdr:colOff>
      <xdr:row>21</xdr:row>
      <xdr:rowOff>16933</xdr:rowOff>
    </xdr:from>
    <xdr:ext cx="318036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TextBox 7">
              <a:extLst>
                <a:ext uri="{FF2B5EF4-FFF2-40B4-BE49-F238E27FC236}">
                  <a16:creationId xmlns:a16="http://schemas.microsoft.com/office/drawing/2014/main" id="{FBBF54DE-3D7F-4180-8706-6FC9085801DF}"/>
                </a:ext>
              </a:extLst>
            </xdr:cNvPr>
            <xdr:cNvSpPr txBox="1"/>
          </xdr:nvSpPr>
          <xdr:spPr>
            <a:xfrm>
              <a:off x="9182102" y="4017433"/>
              <a:ext cx="318036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𝑍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</m:sSub>
                    <m:r>
                      <a:rPr lang="en-US" sz="1100" b="0" i="1">
                        <a:latin typeface="Cambria Math" panose="02040503050406030204" pitchFamily="18" charset="0"/>
                      </a:rPr>
                      <m:t>=</m:t>
                    </m:r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8" name="TextBox 7">
              <a:extLst>
                <a:ext uri="{FF2B5EF4-FFF2-40B4-BE49-F238E27FC236}">
                  <a16:creationId xmlns:a16="http://schemas.microsoft.com/office/drawing/2014/main" id="{FBBF54DE-3D7F-4180-8706-6FC9085801DF}"/>
                </a:ext>
              </a:extLst>
            </xdr:cNvPr>
            <xdr:cNvSpPr txBox="1"/>
          </xdr:nvSpPr>
          <xdr:spPr>
            <a:xfrm>
              <a:off x="9182102" y="4017433"/>
              <a:ext cx="318036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𝑍_1=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7</xdr:col>
      <xdr:colOff>143935</xdr:colOff>
      <xdr:row>24</xdr:row>
      <xdr:rowOff>16934</xdr:rowOff>
    </xdr:from>
    <xdr:ext cx="321305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TextBox 8">
              <a:extLst>
                <a:ext uri="{FF2B5EF4-FFF2-40B4-BE49-F238E27FC236}">
                  <a16:creationId xmlns:a16="http://schemas.microsoft.com/office/drawing/2014/main" id="{FEF21337-149C-41D6-993B-963C62DD9C38}"/>
                </a:ext>
              </a:extLst>
            </xdr:cNvPr>
            <xdr:cNvSpPr txBox="1"/>
          </xdr:nvSpPr>
          <xdr:spPr>
            <a:xfrm>
              <a:off x="9173635" y="4588934"/>
              <a:ext cx="321305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𝑍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</m:sSub>
                    <m:r>
                      <a:rPr lang="en-US" sz="1100" b="0" i="1">
                        <a:latin typeface="Cambria Math" panose="02040503050406030204" pitchFamily="18" charset="0"/>
                      </a:rPr>
                      <m:t>=</m:t>
                    </m:r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9" name="TextBox 8">
              <a:extLst>
                <a:ext uri="{FF2B5EF4-FFF2-40B4-BE49-F238E27FC236}">
                  <a16:creationId xmlns:a16="http://schemas.microsoft.com/office/drawing/2014/main" id="{FEF21337-149C-41D6-993B-963C62DD9C38}"/>
                </a:ext>
              </a:extLst>
            </xdr:cNvPr>
            <xdr:cNvSpPr txBox="1"/>
          </xdr:nvSpPr>
          <xdr:spPr>
            <a:xfrm>
              <a:off x="9173635" y="4588934"/>
              <a:ext cx="321305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𝑍_2=</a:t>
              </a:r>
              <a:endParaRPr lang="en-GB" sz="1100"/>
            </a:p>
          </xdr:txBody>
        </xdr:sp>
      </mc:Fallback>
    </mc:AlternateContent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2F8C90-0776-46BA-8587-527ABF3B4816}">
  <dimension ref="A5:C1048576"/>
  <sheetViews>
    <sheetView showGridLines="0" tabSelected="1" workbookViewId="0"/>
  </sheetViews>
  <sheetFormatPr defaultRowHeight="15" x14ac:dyDescent="0.25"/>
  <cols>
    <col min="1" max="1" width="9.140625" style="1"/>
    <col min="2" max="2" width="22.7109375" style="2" customWidth="1"/>
    <col min="3" max="3" width="64" style="1" customWidth="1"/>
  </cols>
  <sheetData>
    <row r="5" spans="1:3" ht="15" customHeight="1" x14ac:dyDescent="0.25">
      <c r="A5" s="96" t="s">
        <v>13</v>
      </c>
      <c r="B5" s="96"/>
      <c r="C5" s="96"/>
    </row>
    <row r="6" spans="1:3" ht="15" customHeight="1" x14ac:dyDescent="0.25">
      <c r="A6" s="96"/>
      <c r="B6" s="96"/>
      <c r="C6" s="96"/>
    </row>
    <row r="7" spans="1:3" ht="15" customHeight="1" x14ac:dyDescent="0.25"/>
    <row r="8" spans="1:3" ht="15" customHeight="1" x14ac:dyDescent="0.3">
      <c r="A8" s="97" t="s">
        <v>10</v>
      </c>
      <c r="B8" s="97"/>
      <c r="C8" s="97"/>
    </row>
    <row r="9" spans="1:3" ht="21" x14ac:dyDescent="0.35">
      <c r="A9" s="6"/>
      <c r="B9" s="6"/>
      <c r="C9" s="6"/>
    </row>
    <row r="10" spans="1:3" x14ac:dyDescent="0.25">
      <c r="A10" s="3" t="s">
        <v>0</v>
      </c>
      <c r="B10" s="3" t="s">
        <v>1</v>
      </c>
      <c r="C10" s="3" t="s">
        <v>2</v>
      </c>
    </row>
    <row r="11" spans="1:3" x14ac:dyDescent="0.25">
      <c r="A11" s="4">
        <v>1</v>
      </c>
      <c r="B11" s="2" t="s">
        <v>14</v>
      </c>
      <c r="C11" s="1" t="s">
        <v>17</v>
      </c>
    </row>
    <row r="12" spans="1:3" x14ac:dyDescent="0.25">
      <c r="A12" s="4">
        <v>2</v>
      </c>
      <c r="B12" s="2" t="s">
        <v>104</v>
      </c>
      <c r="C12" s="1" t="s">
        <v>105</v>
      </c>
    </row>
    <row r="13" spans="1:3" x14ac:dyDescent="0.25">
      <c r="A13" s="4">
        <v>3</v>
      </c>
      <c r="B13" s="2" t="s">
        <v>128</v>
      </c>
      <c r="C13" t="s">
        <v>129</v>
      </c>
    </row>
    <row r="14" spans="1:3" x14ac:dyDescent="0.25">
      <c r="A14" s="4"/>
      <c r="C14"/>
    </row>
    <row r="15" spans="1:3" x14ac:dyDescent="0.25">
      <c r="A15" s="4"/>
    </row>
    <row r="16" spans="1:3" x14ac:dyDescent="0.25">
      <c r="A16" s="4"/>
    </row>
    <row r="17" spans="1:1" x14ac:dyDescent="0.25">
      <c r="A17" s="4"/>
    </row>
    <row r="18" spans="1:1" x14ac:dyDescent="0.25">
      <c r="A18" s="4"/>
    </row>
    <row r="19" spans="1:1" x14ac:dyDescent="0.25">
      <c r="A19" s="5"/>
    </row>
    <row r="20" spans="1:1" x14ac:dyDescent="0.25">
      <c r="A20" s="5"/>
    </row>
    <row r="21" spans="1:1" x14ac:dyDescent="0.25">
      <c r="A21" s="5"/>
    </row>
    <row r="22" spans="1:1" x14ac:dyDescent="0.25">
      <c r="A22" s="5"/>
    </row>
    <row r="23" spans="1:1" x14ac:dyDescent="0.25">
      <c r="A23" s="5"/>
    </row>
    <row r="24" spans="1:1" x14ac:dyDescent="0.25">
      <c r="A24" s="5"/>
    </row>
    <row r="25" spans="1:1" x14ac:dyDescent="0.25">
      <c r="A25" s="5"/>
    </row>
    <row r="26" spans="1:1" x14ac:dyDescent="0.25">
      <c r="A26" s="5"/>
    </row>
    <row r="27" spans="1:1" x14ac:dyDescent="0.25">
      <c r="A27" s="5"/>
    </row>
    <row r="28" spans="1:1" x14ac:dyDescent="0.25">
      <c r="A28" s="5"/>
    </row>
    <row r="29" spans="1:1" x14ac:dyDescent="0.25">
      <c r="A29" s="5"/>
    </row>
    <row r="30" spans="1:1" x14ac:dyDescent="0.25">
      <c r="A30" s="5"/>
    </row>
    <row r="31" spans="1:1" x14ac:dyDescent="0.25">
      <c r="A31" s="5"/>
    </row>
    <row r="32" spans="1:1" x14ac:dyDescent="0.25">
      <c r="A32" s="5"/>
    </row>
    <row r="33" spans="1:1" x14ac:dyDescent="0.25">
      <c r="A33" s="5"/>
    </row>
    <row r="34" spans="1:1" x14ac:dyDescent="0.25">
      <c r="A34" s="5"/>
    </row>
    <row r="35" spans="1:1" x14ac:dyDescent="0.25">
      <c r="A35" s="5"/>
    </row>
    <row r="36" spans="1:1" x14ac:dyDescent="0.25">
      <c r="A36" s="5"/>
    </row>
    <row r="37" spans="1:1" x14ac:dyDescent="0.25">
      <c r="A37" s="5"/>
    </row>
    <row r="38" spans="1:1" x14ac:dyDescent="0.25">
      <c r="A38" s="5"/>
    </row>
    <row r="39" spans="1:1" x14ac:dyDescent="0.25">
      <c r="A39" s="5"/>
    </row>
    <row r="40" spans="1:1" x14ac:dyDescent="0.25">
      <c r="A40" s="5"/>
    </row>
    <row r="41" spans="1:1" x14ac:dyDescent="0.25">
      <c r="A41" s="5"/>
    </row>
    <row r="42" spans="1:1" x14ac:dyDescent="0.25">
      <c r="A42" s="5"/>
    </row>
    <row r="43" spans="1:1" x14ac:dyDescent="0.25">
      <c r="A43" s="5"/>
    </row>
    <row r="44" spans="1:1" x14ac:dyDescent="0.25">
      <c r="A44" s="5"/>
    </row>
    <row r="45" spans="1:1" x14ac:dyDescent="0.25">
      <c r="A45" s="5"/>
    </row>
    <row r="46" spans="1:1" x14ac:dyDescent="0.25">
      <c r="A46" s="5"/>
    </row>
    <row r="47" spans="1:1" x14ac:dyDescent="0.25">
      <c r="A47" s="5"/>
    </row>
    <row r="48" spans="1:1" x14ac:dyDescent="0.25">
      <c r="A48" s="5"/>
    </row>
    <row r="49" spans="1:1" x14ac:dyDescent="0.25">
      <c r="A49" s="5"/>
    </row>
    <row r="50" spans="1:1" x14ac:dyDescent="0.25">
      <c r="A50" s="5"/>
    </row>
    <row r="51" spans="1:1" x14ac:dyDescent="0.25">
      <c r="A51" s="5"/>
    </row>
    <row r="52" spans="1:1" x14ac:dyDescent="0.25">
      <c r="A52" s="5"/>
    </row>
    <row r="53" spans="1:1" x14ac:dyDescent="0.25">
      <c r="A53" s="5"/>
    </row>
    <row r="54" spans="1:1" x14ac:dyDescent="0.25">
      <c r="A54" s="5"/>
    </row>
    <row r="55" spans="1:1" x14ac:dyDescent="0.25">
      <c r="A55" s="5"/>
    </row>
    <row r="56" spans="1:1" x14ac:dyDescent="0.25">
      <c r="A56" s="5"/>
    </row>
    <row r="57" spans="1:1" x14ac:dyDescent="0.25">
      <c r="A57" s="5"/>
    </row>
    <row r="58" spans="1:1" x14ac:dyDescent="0.25">
      <c r="A58" s="5"/>
    </row>
    <row r="59" spans="1:1" x14ac:dyDescent="0.25">
      <c r="A59" s="5"/>
    </row>
    <row r="60" spans="1:1" x14ac:dyDescent="0.25">
      <c r="A60" s="5"/>
    </row>
    <row r="61" spans="1:1" x14ac:dyDescent="0.25">
      <c r="A61" s="5"/>
    </row>
    <row r="62" spans="1:1" x14ac:dyDescent="0.25">
      <c r="A62" s="5"/>
    </row>
    <row r="63" spans="1:1" x14ac:dyDescent="0.25">
      <c r="A63" s="5"/>
    </row>
    <row r="64" spans="1:1" x14ac:dyDescent="0.25">
      <c r="A64" s="5"/>
    </row>
    <row r="65" spans="1:1" x14ac:dyDescent="0.25">
      <c r="A65" s="5"/>
    </row>
    <row r="66" spans="1:1" x14ac:dyDescent="0.25">
      <c r="A66" s="5"/>
    </row>
    <row r="67" spans="1:1" x14ac:dyDescent="0.25">
      <c r="A67" s="5"/>
    </row>
    <row r="68" spans="1:1" x14ac:dyDescent="0.25">
      <c r="A68" s="5"/>
    </row>
    <row r="69" spans="1:1" x14ac:dyDescent="0.25">
      <c r="A69" s="5"/>
    </row>
    <row r="70" spans="1:1" x14ac:dyDescent="0.25">
      <c r="A70" s="5"/>
    </row>
    <row r="71" spans="1:1" x14ac:dyDescent="0.25">
      <c r="A71" s="5"/>
    </row>
    <row r="72" spans="1:1" x14ac:dyDescent="0.25">
      <c r="A72" s="5"/>
    </row>
    <row r="73" spans="1:1" x14ac:dyDescent="0.25">
      <c r="A73" s="5"/>
    </row>
    <row r="74" spans="1:1" x14ac:dyDescent="0.25">
      <c r="A74" s="5"/>
    </row>
    <row r="75" spans="1:1" x14ac:dyDescent="0.25">
      <c r="A75" s="5"/>
    </row>
    <row r="76" spans="1:1" x14ac:dyDescent="0.25">
      <c r="A76" s="5"/>
    </row>
    <row r="77" spans="1:1" x14ac:dyDescent="0.25">
      <c r="A77" s="5"/>
    </row>
    <row r="78" spans="1:1" x14ac:dyDescent="0.25">
      <c r="A78" s="5"/>
    </row>
    <row r="79" spans="1:1" x14ac:dyDescent="0.25">
      <c r="A79" s="5"/>
    </row>
    <row r="80" spans="1:1" x14ac:dyDescent="0.25">
      <c r="A80" s="5"/>
    </row>
    <row r="81" spans="1:1" x14ac:dyDescent="0.25">
      <c r="A81" s="5"/>
    </row>
    <row r="82" spans="1:1" x14ac:dyDescent="0.25">
      <c r="A82" s="5"/>
    </row>
    <row r="83" spans="1:1" x14ac:dyDescent="0.25">
      <c r="A83" s="5"/>
    </row>
    <row r="84" spans="1:1" x14ac:dyDescent="0.25">
      <c r="A84" s="5"/>
    </row>
    <row r="85" spans="1:1" x14ac:dyDescent="0.25">
      <c r="A85" s="5"/>
    </row>
    <row r="86" spans="1:1" x14ac:dyDescent="0.25">
      <c r="A86" s="5"/>
    </row>
    <row r="88" spans="1:1" x14ac:dyDescent="0.25">
      <c r="A88" s="5"/>
    </row>
    <row r="89" spans="1:1" x14ac:dyDescent="0.25">
      <c r="A89" s="5"/>
    </row>
    <row r="90" spans="1:1" x14ac:dyDescent="0.25">
      <c r="A90" s="5"/>
    </row>
    <row r="91" spans="1:1" x14ac:dyDescent="0.25">
      <c r="A91" s="5"/>
    </row>
    <row r="92" spans="1:1" x14ac:dyDescent="0.25">
      <c r="A92" s="5"/>
    </row>
    <row r="93" spans="1:1" x14ac:dyDescent="0.25">
      <c r="A93" s="5"/>
    </row>
    <row r="94" spans="1:1" x14ac:dyDescent="0.25">
      <c r="A94" s="5"/>
    </row>
    <row r="95" spans="1:1" x14ac:dyDescent="0.25">
      <c r="A95" s="5"/>
    </row>
    <row r="96" spans="1:1" x14ac:dyDescent="0.25">
      <c r="A96" s="5"/>
    </row>
    <row r="97" spans="1:1" x14ac:dyDescent="0.25">
      <c r="A97" s="5"/>
    </row>
    <row r="98" spans="1:1" x14ac:dyDescent="0.25">
      <c r="A98" s="5"/>
    </row>
    <row r="99" spans="1:1" x14ac:dyDescent="0.25">
      <c r="A99" s="5"/>
    </row>
    <row r="100" spans="1:1" x14ac:dyDescent="0.25">
      <c r="A100" s="5"/>
    </row>
    <row r="101" spans="1:1" x14ac:dyDescent="0.25">
      <c r="A101" s="5"/>
    </row>
    <row r="102" spans="1:1" x14ac:dyDescent="0.25">
      <c r="A102" s="5"/>
    </row>
    <row r="103" spans="1:1" x14ac:dyDescent="0.25">
      <c r="A103" s="5"/>
    </row>
    <row r="104" spans="1:1" x14ac:dyDescent="0.25">
      <c r="A104" s="5"/>
    </row>
    <row r="105" spans="1:1" x14ac:dyDescent="0.25">
      <c r="A105" s="5"/>
    </row>
    <row r="106" spans="1:1" x14ac:dyDescent="0.25">
      <c r="A106" s="5"/>
    </row>
    <row r="107" spans="1:1" x14ac:dyDescent="0.25">
      <c r="A107" s="5"/>
    </row>
    <row r="108" spans="1:1" x14ac:dyDescent="0.25">
      <c r="A108" s="5"/>
    </row>
    <row r="109" spans="1:1" x14ac:dyDescent="0.25">
      <c r="A109" s="5"/>
    </row>
    <row r="110" spans="1:1" x14ac:dyDescent="0.25">
      <c r="A110" s="5"/>
    </row>
    <row r="111" spans="1:1" x14ac:dyDescent="0.25">
      <c r="A111" s="5"/>
    </row>
    <row r="112" spans="1:1" x14ac:dyDescent="0.25">
      <c r="A112" s="5"/>
    </row>
    <row r="113" spans="1:1" x14ac:dyDescent="0.25">
      <c r="A113" s="5"/>
    </row>
    <row r="114" spans="1:1" x14ac:dyDescent="0.25">
      <c r="A114" s="5"/>
    </row>
    <row r="115" spans="1:1" x14ac:dyDescent="0.25">
      <c r="A115" s="5"/>
    </row>
    <row r="116" spans="1:1" x14ac:dyDescent="0.25">
      <c r="A116" s="5"/>
    </row>
    <row r="117" spans="1:1" x14ac:dyDescent="0.25">
      <c r="A117" s="5"/>
    </row>
    <row r="118" spans="1:1" x14ac:dyDescent="0.25">
      <c r="A118" s="5"/>
    </row>
    <row r="119" spans="1:1" x14ac:dyDescent="0.25">
      <c r="A119" s="5"/>
    </row>
    <row r="120" spans="1:1" x14ac:dyDescent="0.25">
      <c r="A120" s="5"/>
    </row>
    <row r="121" spans="1:1" x14ac:dyDescent="0.25">
      <c r="A121" s="5"/>
    </row>
    <row r="122" spans="1:1" x14ac:dyDescent="0.25">
      <c r="A122" s="5"/>
    </row>
    <row r="123" spans="1:1" x14ac:dyDescent="0.25">
      <c r="A123" s="5"/>
    </row>
    <row r="124" spans="1:1" x14ac:dyDescent="0.25">
      <c r="A124" s="5"/>
    </row>
    <row r="125" spans="1:1" x14ac:dyDescent="0.25">
      <c r="A125" s="5"/>
    </row>
    <row r="126" spans="1:1" x14ac:dyDescent="0.25">
      <c r="A126" s="5"/>
    </row>
    <row r="127" spans="1:1" x14ac:dyDescent="0.25">
      <c r="A127" s="5"/>
    </row>
    <row r="128" spans="1:1" x14ac:dyDescent="0.25">
      <c r="A128" s="5"/>
    </row>
    <row r="129" spans="1:1" x14ac:dyDescent="0.25">
      <c r="A129" s="5"/>
    </row>
    <row r="130" spans="1:1" x14ac:dyDescent="0.25">
      <c r="A130" s="5"/>
    </row>
    <row r="1048576" spans="2:2" x14ac:dyDescent="0.25">
      <c r="B1048576"/>
    </row>
  </sheetData>
  <sheetProtection algorithmName="SHA-512" hashValue="qlTIKtm9YeRr9HZoZ/1izLzezP+u93cB3T7dcQLC74NEDMGTnOvQsSYz03PZqOMJQmSpwE0/pRTIzJPi6n28/w==" saltValue="EO8PeUwZ1TeiZ5k6HIY32g==" spinCount="100000" sheet="1" objects="1" scenarios="1" formatCells="0" formatColumns="0" formatRows="0"/>
  <mergeCells count="2">
    <mergeCell ref="A5:C6"/>
    <mergeCell ref="A8:C8"/>
  </mergeCells>
  <hyperlinks>
    <hyperlink ref="A11" location="'W-Mahler-Credibility1'!A1" display="'W-Mahler-Credibility1'!A1" xr:uid="{DC971D5C-483B-4A01-B4E0-7E9F4C0FB7EB}"/>
    <hyperlink ref="A12" location="'W-Mahler-Credibility2'!A1" display="'W-Mahler-Credibility2'!A1" xr:uid="{FD69DFC3-224A-4130-88C8-614F9D7D0DC8}"/>
    <hyperlink ref="A13" location="'W-Mahler-Credibility3'!A1" display="'W-Mahler-Credibility3'!A1" xr:uid="{A1DA4B93-0DE6-4DE2-A6DD-FDD645272518}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C8ED23-F3D7-435D-A790-105DB49FC6E7}">
  <sheetPr codeName="Sheet37"/>
  <dimension ref="A1:AA49"/>
  <sheetViews>
    <sheetView zoomScaleNormal="100" workbookViewId="0"/>
  </sheetViews>
  <sheetFormatPr defaultColWidth="9.140625" defaultRowHeight="15" x14ac:dyDescent="0.25"/>
  <cols>
    <col min="1" max="1" width="10.7109375" style="8" customWidth="1"/>
    <col min="2" max="2" width="3.7109375" style="8" customWidth="1"/>
    <col min="3" max="3" width="18.5703125" style="8" customWidth="1"/>
    <col min="4" max="4" width="20.5703125" style="8" customWidth="1"/>
    <col min="5" max="5" width="12.5703125" style="8" customWidth="1"/>
    <col min="6" max="6" width="14" style="8" customWidth="1"/>
    <col min="7" max="7" width="12.5703125" style="8" bestFit="1" customWidth="1"/>
    <col min="8" max="8" width="9.140625" style="8"/>
    <col min="9" max="9" width="11.28515625" style="8" customWidth="1"/>
    <col min="10" max="10" width="9.140625" style="8" customWidth="1"/>
    <col min="11" max="11" width="6.28515625" style="8" customWidth="1"/>
    <col min="12" max="12" width="2.7109375" style="8" customWidth="1"/>
    <col min="13" max="13" width="5" style="8" customWidth="1"/>
    <col min="14" max="16" width="15.7109375" style="8" customWidth="1"/>
    <col min="17" max="17" width="16.140625" style="8" customWidth="1"/>
    <col min="18" max="18" width="14.7109375" style="8" customWidth="1"/>
    <col min="19" max="21" width="9.140625" style="8" customWidth="1"/>
    <col min="22" max="22" width="9.140625" style="8"/>
    <col min="23" max="23" width="9.140625" style="8" customWidth="1"/>
    <col min="24" max="25" width="0.85546875" style="8" customWidth="1"/>
    <col min="26" max="16384" width="9.140625" style="8"/>
  </cols>
  <sheetData>
    <row r="1" spans="1:27" x14ac:dyDescent="0.25">
      <c r="A1" s="11" t="s">
        <v>3</v>
      </c>
      <c r="B1" s="12"/>
      <c r="C1" s="12" t="s">
        <v>15</v>
      </c>
      <c r="D1" s="13"/>
      <c r="E1" s="12"/>
      <c r="F1" s="12"/>
      <c r="G1" s="12"/>
      <c r="H1" s="12"/>
      <c r="I1" s="12"/>
      <c r="J1" s="98" t="s">
        <v>8</v>
      </c>
      <c r="K1" s="99"/>
      <c r="L1" s="24"/>
      <c r="M1" s="7" t="s">
        <v>9</v>
      </c>
      <c r="Z1" s="24"/>
    </row>
    <row r="2" spans="1:27" x14ac:dyDescent="0.25">
      <c r="A2" s="14" t="s">
        <v>4</v>
      </c>
      <c r="B2" s="15"/>
      <c r="C2" s="15" t="s">
        <v>16</v>
      </c>
      <c r="D2" s="15"/>
      <c r="E2" s="15"/>
      <c r="F2" s="15"/>
      <c r="G2" s="15"/>
      <c r="H2" s="15"/>
      <c r="I2" s="15"/>
      <c r="J2" s="15"/>
      <c r="K2" s="16"/>
      <c r="L2" s="24"/>
      <c r="M2" s="8" t="s">
        <v>18</v>
      </c>
      <c r="N2" s="8" t="s">
        <v>19</v>
      </c>
      <c r="Z2" s="24"/>
    </row>
    <row r="3" spans="1:27" x14ac:dyDescent="0.25">
      <c r="A3" s="14" t="s">
        <v>5</v>
      </c>
      <c r="B3" s="15"/>
      <c r="C3" s="15" t="s">
        <v>17</v>
      </c>
      <c r="D3" s="15"/>
      <c r="E3" s="15"/>
      <c r="F3" s="15"/>
      <c r="G3" s="15"/>
      <c r="H3" s="15"/>
      <c r="I3" s="15"/>
      <c r="J3" s="15"/>
      <c r="K3" s="16"/>
      <c r="L3" s="24"/>
      <c r="N3" s="8" t="s">
        <v>21</v>
      </c>
      <c r="W3" s="10"/>
      <c r="Z3" s="24"/>
    </row>
    <row r="4" spans="1:27" x14ac:dyDescent="0.25">
      <c r="A4" s="17"/>
      <c r="B4" s="18"/>
      <c r="C4" s="18"/>
      <c r="D4" s="18"/>
      <c r="E4" s="18"/>
      <c r="F4" s="18"/>
      <c r="G4" s="18"/>
      <c r="H4" s="18"/>
      <c r="I4" s="18"/>
      <c r="J4" s="18"/>
      <c r="K4" s="19"/>
      <c r="L4" s="9"/>
      <c r="N4" s="8" t="s">
        <v>23</v>
      </c>
      <c r="W4" s="10"/>
      <c r="Z4" s="9"/>
      <c r="AA4" s="10"/>
    </row>
    <row r="5" spans="1:27" ht="15" customHeight="1" x14ac:dyDescent="0.25">
      <c r="A5" s="20" t="s">
        <v>6</v>
      </c>
      <c r="B5" s="15"/>
      <c r="C5" s="15" t="s">
        <v>20</v>
      </c>
      <c r="D5" s="15"/>
      <c r="E5" s="15"/>
      <c r="F5" s="15"/>
      <c r="G5" s="15"/>
      <c r="H5" s="15"/>
      <c r="I5" s="15"/>
      <c r="J5" s="15"/>
      <c r="K5" s="19"/>
      <c r="L5" s="9"/>
      <c r="N5" s="8" t="s">
        <v>24</v>
      </c>
      <c r="W5" s="10"/>
      <c r="X5" s="10"/>
      <c r="Y5" s="10"/>
      <c r="Z5" s="9"/>
      <c r="AA5" s="10"/>
    </row>
    <row r="6" spans="1:27" x14ac:dyDescent="0.25">
      <c r="A6" s="21"/>
      <c r="B6" s="15"/>
      <c r="C6" s="15" t="s">
        <v>22</v>
      </c>
      <c r="D6" s="15"/>
      <c r="E6" s="15"/>
      <c r="F6" s="15"/>
      <c r="G6" s="15"/>
      <c r="H6" s="15"/>
      <c r="I6" s="15"/>
      <c r="J6" s="15"/>
      <c r="K6" s="19"/>
      <c r="L6" s="9"/>
      <c r="W6" s="10"/>
      <c r="X6" s="10"/>
      <c r="Y6" s="10"/>
      <c r="Z6" s="9"/>
      <c r="AA6" s="10"/>
    </row>
    <row r="7" spans="1:27" ht="15" customHeight="1" x14ac:dyDescent="0.25">
      <c r="A7" s="21"/>
      <c r="B7" s="15"/>
      <c r="C7" s="15"/>
      <c r="D7" s="15"/>
      <c r="E7" s="15"/>
      <c r="F7" s="15"/>
      <c r="G7" s="15"/>
      <c r="H7" s="15"/>
      <c r="I7" s="15"/>
      <c r="J7" s="15"/>
      <c r="K7" s="19"/>
      <c r="L7" s="9"/>
      <c r="N7" s="8" t="s">
        <v>26</v>
      </c>
      <c r="W7" s="10"/>
      <c r="X7" s="10"/>
      <c r="Y7" s="10"/>
      <c r="Z7" s="9"/>
      <c r="AA7" s="10"/>
    </row>
    <row r="8" spans="1:27" ht="15" customHeight="1" x14ac:dyDescent="0.25">
      <c r="A8" s="20"/>
      <c r="B8" s="18"/>
      <c r="C8" s="15" t="s">
        <v>25</v>
      </c>
      <c r="D8" s="15"/>
      <c r="E8" s="15"/>
      <c r="F8" s="15"/>
      <c r="G8" s="15"/>
      <c r="H8" s="15"/>
      <c r="I8" s="15"/>
      <c r="J8" s="15"/>
      <c r="K8" s="19"/>
      <c r="L8" s="9"/>
      <c r="W8" s="10"/>
      <c r="X8" s="10"/>
      <c r="Y8" s="10"/>
      <c r="Z8" s="9"/>
      <c r="AA8" s="10"/>
    </row>
    <row r="9" spans="1:27" x14ac:dyDescent="0.25">
      <c r="A9" s="20"/>
      <c r="B9" s="18"/>
      <c r="C9" s="15" t="s">
        <v>61</v>
      </c>
      <c r="D9" s="15"/>
      <c r="E9" s="15"/>
      <c r="F9" s="15"/>
      <c r="G9" s="15"/>
      <c r="H9" s="15"/>
      <c r="I9" s="15"/>
      <c r="J9" s="15"/>
      <c r="K9" s="19"/>
      <c r="L9" s="9"/>
      <c r="N9" s="8" t="s">
        <v>30</v>
      </c>
      <c r="W9" s="10"/>
      <c r="X9" s="10"/>
      <c r="Y9" s="10"/>
      <c r="Z9" s="9"/>
      <c r="AA9" s="10"/>
    </row>
    <row r="10" spans="1:27" x14ac:dyDescent="0.25">
      <c r="A10" s="17"/>
      <c r="B10" s="18"/>
      <c r="C10" s="15"/>
      <c r="D10" s="15"/>
      <c r="E10" s="15"/>
      <c r="F10" s="15"/>
      <c r="G10" s="15"/>
      <c r="H10" s="15"/>
      <c r="I10" s="15"/>
      <c r="J10" s="15"/>
      <c r="K10" s="19"/>
      <c r="L10" s="9"/>
      <c r="N10" s="41" t="s">
        <v>31</v>
      </c>
      <c r="O10" s="42" t="s">
        <v>32</v>
      </c>
      <c r="P10" s="41" t="s">
        <v>33</v>
      </c>
      <c r="W10" s="10"/>
      <c r="X10" s="10"/>
      <c r="Y10" s="10"/>
      <c r="Z10" s="9"/>
      <c r="AA10" s="10"/>
    </row>
    <row r="11" spans="1:27" x14ac:dyDescent="0.25">
      <c r="A11" s="17"/>
      <c r="B11" s="18"/>
      <c r="C11" s="28"/>
      <c r="D11" s="29" t="s">
        <v>27</v>
      </c>
      <c r="E11" s="30"/>
      <c r="F11" s="29" t="s">
        <v>28</v>
      </c>
      <c r="G11" s="30"/>
      <c r="H11" s="62" t="s">
        <v>29</v>
      </c>
      <c r="I11" s="30"/>
      <c r="J11" s="15"/>
      <c r="K11" s="19"/>
      <c r="L11" s="9"/>
      <c r="N11" s="45" t="str">
        <f t="shared" ref="N11:N16" si="0">C13</f>
        <v>1991-1995</v>
      </c>
      <c r="O11" s="47">
        <f t="shared" ref="O11:P16" si="1">H13/D13</f>
        <v>1.4127815174935593E-5</v>
      </c>
      <c r="P11" s="48">
        <f t="shared" si="1"/>
        <v>9.626274065685164E-5</v>
      </c>
      <c r="W11" s="10"/>
      <c r="X11" s="10"/>
      <c r="Y11" s="10"/>
      <c r="Z11" s="9"/>
      <c r="AA11" s="10"/>
    </row>
    <row r="12" spans="1:27" x14ac:dyDescent="0.25">
      <c r="A12" s="17"/>
      <c r="B12" s="18"/>
      <c r="C12" s="31" t="s">
        <v>31</v>
      </c>
      <c r="D12" s="25" t="s">
        <v>32</v>
      </c>
      <c r="E12" s="25" t="s">
        <v>33</v>
      </c>
      <c r="F12" s="25" t="s">
        <v>32</v>
      </c>
      <c r="G12" s="25" t="s">
        <v>33</v>
      </c>
      <c r="H12" s="25" t="s">
        <v>32</v>
      </c>
      <c r="I12" s="25" t="s">
        <v>33</v>
      </c>
      <c r="J12" s="15"/>
      <c r="K12" s="19"/>
      <c r="L12" s="9"/>
      <c r="N12" s="45" t="str">
        <f t="shared" si="0"/>
        <v>1996-2000</v>
      </c>
      <c r="O12" s="47">
        <f t="shared" si="1"/>
        <v>1.5204170286707211E-5</v>
      </c>
      <c r="P12" s="48">
        <f t="shared" si="1"/>
        <v>9.4557449147883446E-5</v>
      </c>
      <c r="W12" s="10"/>
      <c r="X12" s="10"/>
      <c r="Y12" s="10"/>
      <c r="Z12" s="9"/>
      <c r="AA12" s="10"/>
    </row>
    <row r="13" spans="1:27" x14ac:dyDescent="0.25">
      <c r="A13" s="17"/>
      <c r="B13" s="18"/>
      <c r="C13" s="63" t="s">
        <v>34</v>
      </c>
      <c r="D13" s="64">
        <v>12033000</v>
      </c>
      <c r="E13" s="65">
        <v>1766000</v>
      </c>
      <c r="F13" s="64">
        <v>2329000</v>
      </c>
      <c r="G13" s="65">
        <v>1236000</v>
      </c>
      <c r="H13" s="64">
        <v>170</v>
      </c>
      <c r="I13" s="65">
        <v>170</v>
      </c>
      <c r="J13" s="15"/>
      <c r="K13" s="19"/>
      <c r="L13" s="9"/>
      <c r="N13" s="45" t="str">
        <f t="shared" si="0"/>
        <v>2001-2005</v>
      </c>
      <c r="O13" s="47">
        <f t="shared" si="1"/>
        <v>1.5016088666428317E-5</v>
      </c>
      <c r="P13" s="48">
        <f t="shared" si="1"/>
        <v>1.1479154768703597E-4</v>
      </c>
      <c r="W13" s="10"/>
      <c r="X13" s="10"/>
      <c r="Y13" s="10"/>
      <c r="Z13" s="9"/>
      <c r="AA13" s="10"/>
    </row>
    <row r="14" spans="1:27" x14ac:dyDescent="0.25">
      <c r="A14" s="17"/>
      <c r="B14" s="18"/>
      <c r="C14" s="36" t="s">
        <v>35</v>
      </c>
      <c r="D14" s="66">
        <v>13812000</v>
      </c>
      <c r="E14" s="67">
        <v>1819000</v>
      </c>
      <c r="F14" s="66">
        <v>2762000</v>
      </c>
      <c r="G14" s="67">
        <v>1273000</v>
      </c>
      <c r="H14" s="66">
        <v>210</v>
      </c>
      <c r="I14" s="67">
        <v>172</v>
      </c>
      <c r="J14" s="15"/>
      <c r="K14" s="19"/>
      <c r="L14" s="9"/>
      <c r="N14" s="45" t="str">
        <f t="shared" si="0"/>
        <v>2006-2010</v>
      </c>
      <c r="O14" s="47">
        <f t="shared" si="1"/>
        <v>1.459498905375821E-5</v>
      </c>
      <c r="P14" s="48">
        <f t="shared" si="1"/>
        <v>1.1403508771929824E-4</v>
      </c>
      <c r="W14" s="10"/>
      <c r="X14" s="10"/>
      <c r="Y14" s="10"/>
      <c r="Z14" s="9"/>
      <c r="AA14" s="10"/>
    </row>
    <row r="15" spans="1:27" x14ac:dyDescent="0.25">
      <c r="A15" s="21"/>
      <c r="B15" s="15"/>
      <c r="C15" s="36" t="s">
        <v>36</v>
      </c>
      <c r="D15" s="66">
        <v>13985000</v>
      </c>
      <c r="E15" s="67">
        <v>1751000</v>
      </c>
      <c r="F15" s="66">
        <v>2797000</v>
      </c>
      <c r="G15" s="67">
        <v>1506000</v>
      </c>
      <c r="H15" s="66">
        <v>210</v>
      </c>
      <c r="I15" s="67">
        <v>201</v>
      </c>
      <c r="J15" s="15"/>
      <c r="K15" s="19"/>
      <c r="L15" s="9"/>
      <c r="N15" s="45" t="str">
        <f t="shared" si="0"/>
        <v>2011-2015</v>
      </c>
      <c r="O15" s="47">
        <f t="shared" si="1"/>
        <v>1.4280002284800366E-5</v>
      </c>
      <c r="P15" s="48">
        <f t="shared" si="1"/>
        <v>1.1835026897788404E-4</v>
      </c>
      <c r="W15" s="10"/>
      <c r="X15" s="10"/>
      <c r="Y15" s="10"/>
      <c r="Z15" s="9"/>
      <c r="AA15" s="10"/>
    </row>
    <row r="16" spans="1:27" x14ac:dyDescent="0.25">
      <c r="A16" s="21"/>
      <c r="B16" s="15"/>
      <c r="C16" s="36" t="s">
        <v>37</v>
      </c>
      <c r="D16" s="66">
        <v>16444000</v>
      </c>
      <c r="E16" s="67">
        <v>1710000</v>
      </c>
      <c r="F16" s="66">
        <v>3288000</v>
      </c>
      <c r="G16" s="67">
        <v>1471000</v>
      </c>
      <c r="H16" s="66">
        <v>240</v>
      </c>
      <c r="I16" s="67">
        <v>195</v>
      </c>
      <c r="J16" s="15"/>
      <c r="K16" s="19"/>
      <c r="L16" s="9"/>
      <c r="N16" s="41" t="str">
        <f t="shared" si="0"/>
        <v>Total</v>
      </c>
      <c r="O16" s="49">
        <f t="shared" si="1"/>
        <v>1.4637914910342771E-5</v>
      </c>
      <c r="P16" s="50">
        <f t="shared" si="1"/>
        <v>1.0735176052299576E-4</v>
      </c>
      <c r="W16" s="10"/>
      <c r="X16" s="10"/>
      <c r="Y16" s="10"/>
      <c r="Z16" s="9"/>
      <c r="AA16" s="10"/>
    </row>
    <row r="17" spans="1:27" x14ac:dyDescent="0.25">
      <c r="A17" s="21"/>
      <c r="B17" s="15"/>
      <c r="C17" s="31" t="s">
        <v>38</v>
      </c>
      <c r="D17" s="68">
        <v>17507000</v>
      </c>
      <c r="E17" s="69">
        <v>1673000</v>
      </c>
      <c r="F17" s="68">
        <v>3350000</v>
      </c>
      <c r="G17" s="69">
        <v>1439000</v>
      </c>
      <c r="H17" s="68">
        <v>250</v>
      </c>
      <c r="I17" s="69">
        <v>198</v>
      </c>
      <c r="J17" s="15"/>
      <c r="K17" s="19"/>
      <c r="L17" s="9"/>
      <c r="W17" s="10"/>
      <c r="X17" s="10"/>
      <c r="Y17" s="10"/>
      <c r="Z17" s="9"/>
      <c r="AA17" s="10"/>
    </row>
    <row r="18" spans="1:27" x14ac:dyDescent="0.25">
      <c r="A18" s="14" t="s">
        <v>7</v>
      </c>
      <c r="B18" s="15"/>
      <c r="C18" s="35" t="s">
        <v>12</v>
      </c>
      <c r="D18" s="70">
        <f>SUM(D13:D17)</f>
        <v>73781000</v>
      </c>
      <c r="E18" s="71">
        <f t="shared" ref="E18:I18" si="2">SUM(E13:E17)</f>
        <v>8719000</v>
      </c>
      <c r="F18" s="70">
        <f t="shared" si="2"/>
        <v>14526000</v>
      </c>
      <c r="G18" s="71">
        <f t="shared" si="2"/>
        <v>6925000</v>
      </c>
      <c r="H18" s="70">
        <f t="shared" si="2"/>
        <v>1080</v>
      </c>
      <c r="I18" s="71">
        <f t="shared" si="2"/>
        <v>936</v>
      </c>
      <c r="J18" s="15"/>
      <c r="K18" s="19"/>
      <c r="L18" s="9"/>
      <c r="N18" s="8" t="s">
        <v>40</v>
      </c>
      <c r="W18" s="10"/>
      <c r="X18" s="10"/>
      <c r="Y18" s="10"/>
      <c r="Z18" s="9"/>
      <c r="AA18" s="10"/>
    </row>
    <row r="19" spans="1:27" ht="15" customHeight="1" x14ac:dyDescent="0.25">
      <c r="A19" s="21"/>
      <c r="B19" s="15"/>
      <c r="C19" s="15"/>
      <c r="D19" s="15"/>
      <c r="E19" s="15"/>
      <c r="F19" s="15"/>
      <c r="G19" s="15"/>
      <c r="H19" s="15"/>
      <c r="I19" s="15"/>
      <c r="J19" s="15"/>
      <c r="K19" s="19"/>
      <c r="L19" s="9"/>
      <c r="N19" s="8" t="s">
        <v>42</v>
      </c>
      <c r="W19" s="10"/>
      <c r="X19" s="10"/>
      <c r="Y19" s="10"/>
      <c r="Z19" s="9"/>
      <c r="AA19" s="10"/>
    </row>
    <row r="20" spans="1:27" x14ac:dyDescent="0.25">
      <c r="A20" s="21"/>
      <c r="B20" s="15" t="s">
        <v>18</v>
      </c>
      <c r="C20" s="72" t="s">
        <v>39</v>
      </c>
      <c r="D20" s="15"/>
      <c r="E20" s="15"/>
      <c r="F20" s="15"/>
      <c r="G20" s="15"/>
      <c r="H20" s="15"/>
      <c r="I20" s="15"/>
      <c r="J20" s="15"/>
      <c r="K20" s="19"/>
      <c r="L20" s="9"/>
      <c r="N20" s="8" t="s">
        <v>43</v>
      </c>
      <c r="T20" s="10"/>
      <c r="U20" s="10"/>
      <c r="V20" s="10"/>
      <c r="W20" s="10"/>
      <c r="X20" s="10"/>
      <c r="Y20" s="10"/>
      <c r="Z20" s="9"/>
      <c r="AA20" s="10"/>
    </row>
    <row r="21" spans="1:27" x14ac:dyDescent="0.25">
      <c r="A21" s="21"/>
      <c r="B21" s="15"/>
      <c r="C21" s="15" t="s">
        <v>41</v>
      </c>
      <c r="D21" s="15"/>
      <c r="E21" s="15"/>
      <c r="F21" s="15"/>
      <c r="G21" s="15"/>
      <c r="H21" s="15"/>
      <c r="I21" s="15"/>
      <c r="J21" s="15"/>
      <c r="K21" s="19"/>
      <c r="L21" s="9"/>
      <c r="N21" s="51" t="s">
        <v>45</v>
      </c>
      <c r="O21" s="100" t="s">
        <v>46</v>
      </c>
      <c r="P21" s="101"/>
      <c r="T21" s="10"/>
      <c r="U21" s="10"/>
      <c r="V21" s="10"/>
      <c r="W21" s="10"/>
      <c r="X21" s="10"/>
      <c r="Y21" s="10"/>
      <c r="Z21" s="9"/>
      <c r="AA21" s="10"/>
    </row>
    <row r="22" spans="1:27" x14ac:dyDescent="0.25">
      <c r="A22" s="21"/>
      <c r="B22" s="15"/>
      <c r="C22" s="15"/>
      <c r="D22" s="15"/>
      <c r="E22" s="15"/>
      <c r="F22" s="15"/>
      <c r="G22" s="15"/>
      <c r="H22" s="15"/>
      <c r="I22" s="15"/>
      <c r="J22" s="15"/>
      <c r="K22" s="19"/>
      <c r="L22" s="9"/>
      <c r="N22" s="52"/>
      <c r="O22" s="41" t="s">
        <v>47</v>
      </c>
      <c r="P22" s="41" t="s">
        <v>33</v>
      </c>
      <c r="T22" s="10"/>
      <c r="U22" s="10"/>
      <c r="V22" s="10"/>
      <c r="W22" s="10"/>
      <c r="X22" s="10"/>
      <c r="Y22" s="10"/>
      <c r="Z22" s="9"/>
      <c r="AA22" s="10"/>
    </row>
    <row r="23" spans="1:27" ht="15" customHeight="1" x14ac:dyDescent="0.25">
      <c r="A23" s="21"/>
      <c r="B23" s="15"/>
      <c r="C23" s="72" t="s">
        <v>44</v>
      </c>
      <c r="D23" s="15"/>
      <c r="E23" s="15"/>
      <c r="F23" s="15"/>
      <c r="G23" s="15"/>
      <c r="H23" s="15"/>
      <c r="I23" s="15"/>
      <c r="J23" s="15"/>
      <c r="K23" s="19"/>
      <c r="L23" s="9"/>
      <c r="N23" s="44" t="str">
        <f t="shared" ref="N23:N28" si="3">N11</f>
        <v>1991-1995</v>
      </c>
      <c r="O23" s="53">
        <f t="shared" ref="O23:P27" si="4">ROUND(O$16*D13,1)</f>
        <v>176.1</v>
      </c>
      <c r="P23" s="54">
        <f t="shared" si="4"/>
        <v>189.6</v>
      </c>
      <c r="Q23" s="8" t="s">
        <v>50</v>
      </c>
      <c r="T23" s="10"/>
      <c r="U23" s="10"/>
      <c r="V23" s="10"/>
      <c r="W23" s="10"/>
      <c r="X23" s="10"/>
      <c r="Y23" s="10"/>
      <c r="Z23" s="9"/>
      <c r="AA23" s="10"/>
    </row>
    <row r="24" spans="1:27" ht="15" customHeight="1" x14ac:dyDescent="0.25">
      <c r="A24" s="21"/>
      <c r="B24" s="15"/>
      <c r="C24" s="15"/>
      <c r="D24" s="15"/>
      <c r="E24" s="15"/>
      <c r="F24" s="15"/>
      <c r="G24" s="15"/>
      <c r="H24" s="15"/>
      <c r="I24" s="15"/>
      <c r="J24" s="15"/>
      <c r="K24" s="19"/>
      <c r="L24" s="9"/>
      <c r="N24" s="45" t="str">
        <f t="shared" si="3"/>
        <v>1996-2000</v>
      </c>
      <c r="O24" s="55">
        <f t="shared" si="4"/>
        <v>202.2</v>
      </c>
      <c r="P24" s="56">
        <f t="shared" si="4"/>
        <v>195.3</v>
      </c>
      <c r="Q24" s="8" t="s">
        <v>51</v>
      </c>
      <c r="T24" s="10"/>
      <c r="U24" s="10"/>
      <c r="V24" s="10"/>
      <c r="W24" s="10"/>
      <c r="X24" s="10"/>
      <c r="Y24" s="10"/>
      <c r="Z24" s="9"/>
      <c r="AA24" s="10"/>
    </row>
    <row r="25" spans="1:27" ht="15" customHeight="1" x14ac:dyDescent="0.25">
      <c r="A25" s="21"/>
      <c r="B25" s="15"/>
      <c r="C25" s="25" t="s">
        <v>48</v>
      </c>
      <c r="D25" s="33" t="s">
        <v>49</v>
      </c>
      <c r="E25" s="15"/>
      <c r="F25" s="15"/>
      <c r="G25" s="15"/>
      <c r="H25" s="15"/>
      <c r="I25" s="15"/>
      <c r="J25" s="15"/>
      <c r="K25" s="19"/>
      <c r="L25" s="9"/>
      <c r="N25" s="45" t="str">
        <f t="shared" si="3"/>
        <v>2001-2005</v>
      </c>
      <c r="O25" s="55">
        <f t="shared" si="4"/>
        <v>204.7</v>
      </c>
      <c r="P25" s="56">
        <f t="shared" si="4"/>
        <v>188</v>
      </c>
      <c r="T25" s="10"/>
      <c r="U25" s="10"/>
      <c r="V25" s="10"/>
      <c r="W25" s="10"/>
      <c r="X25" s="10"/>
      <c r="Y25" s="10"/>
      <c r="Z25" s="9"/>
      <c r="AA25" s="10"/>
    </row>
    <row r="26" spans="1:27" ht="15" customHeight="1" x14ac:dyDescent="0.25">
      <c r="A26" s="21"/>
      <c r="B26" s="15"/>
      <c r="C26" s="37">
        <v>1</v>
      </c>
      <c r="D26" s="38">
        <v>2.706</v>
      </c>
      <c r="E26" s="15"/>
      <c r="F26" s="15"/>
      <c r="G26" s="15"/>
      <c r="H26" s="15"/>
      <c r="I26" s="15"/>
      <c r="J26" s="15"/>
      <c r="K26" s="19"/>
      <c r="L26" s="9"/>
      <c r="N26" s="45" t="str">
        <f t="shared" si="3"/>
        <v>2006-2010</v>
      </c>
      <c r="O26" s="55">
        <f t="shared" si="4"/>
        <v>240.7</v>
      </c>
      <c r="P26" s="56">
        <f t="shared" si="4"/>
        <v>183.6</v>
      </c>
      <c r="T26" s="10"/>
      <c r="U26" s="10"/>
      <c r="V26" s="10"/>
      <c r="W26" s="10"/>
      <c r="X26" s="10"/>
      <c r="Y26" s="10"/>
      <c r="Z26" s="9"/>
      <c r="AA26" s="10"/>
    </row>
    <row r="27" spans="1:27" ht="15" customHeight="1" x14ac:dyDescent="0.25">
      <c r="A27" s="21"/>
      <c r="B27" s="15"/>
      <c r="C27" s="37">
        <v>2</v>
      </c>
      <c r="D27" s="38">
        <v>4.6050000000000004</v>
      </c>
      <c r="E27" s="15"/>
      <c r="F27" s="15"/>
      <c r="G27" s="15"/>
      <c r="H27" s="15"/>
      <c r="I27" s="15"/>
      <c r="J27" s="15"/>
      <c r="K27" s="19"/>
      <c r="L27" s="9"/>
      <c r="N27" s="46" t="str">
        <f t="shared" si="3"/>
        <v>2011-2015</v>
      </c>
      <c r="O27" s="57">
        <f t="shared" si="4"/>
        <v>256.3</v>
      </c>
      <c r="P27" s="56">
        <f t="shared" si="4"/>
        <v>179.6</v>
      </c>
      <c r="T27" s="10"/>
      <c r="U27" s="10"/>
      <c r="V27" s="10"/>
      <c r="W27" s="10"/>
      <c r="X27" s="10"/>
      <c r="Y27" s="10"/>
      <c r="Z27" s="9"/>
      <c r="AA27" s="10"/>
    </row>
    <row r="28" spans="1:27" ht="15" customHeight="1" x14ac:dyDescent="0.25">
      <c r="A28" s="21"/>
      <c r="B28" s="15"/>
      <c r="C28" s="37">
        <v>3</v>
      </c>
      <c r="D28" s="38">
        <v>6.2510000000000003</v>
      </c>
      <c r="E28" s="15"/>
      <c r="F28" s="15"/>
      <c r="G28" s="15"/>
      <c r="H28" s="15"/>
      <c r="I28" s="15"/>
      <c r="J28" s="15"/>
      <c r="K28" s="19"/>
      <c r="L28" s="9"/>
      <c r="N28" s="58" t="str">
        <f t="shared" si="3"/>
        <v>Total</v>
      </c>
      <c r="O28" s="59">
        <f>ROUND(O$16*D18,0)</f>
        <v>1080</v>
      </c>
      <c r="P28" s="59">
        <f>P$16*E18</f>
        <v>936</v>
      </c>
      <c r="T28" s="10"/>
      <c r="U28" s="10"/>
      <c r="V28" s="10"/>
      <c r="W28" s="10"/>
      <c r="X28" s="10"/>
      <c r="Y28" s="10"/>
      <c r="Z28" s="9"/>
      <c r="AA28" s="10"/>
    </row>
    <row r="29" spans="1:27" x14ac:dyDescent="0.25">
      <c r="A29" s="21"/>
      <c r="B29" s="15"/>
      <c r="C29" s="37">
        <v>4</v>
      </c>
      <c r="D29" s="38">
        <v>7.7789999999999999</v>
      </c>
      <c r="E29" s="15"/>
      <c r="F29" s="15"/>
      <c r="G29" s="15"/>
      <c r="H29" s="15"/>
      <c r="I29" s="15"/>
      <c r="J29" s="15"/>
      <c r="K29" s="19"/>
      <c r="L29" s="9"/>
      <c r="T29" s="10"/>
      <c r="U29" s="10"/>
      <c r="V29" s="10"/>
      <c r="W29" s="10"/>
      <c r="X29" s="10"/>
      <c r="Y29" s="10"/>
      <c r="Z29" s="9"/>
      <c r="AA29" s="10"/>
    </row>
    <row r="30" spans="1:27" x14ac:dyDescent="0.25">
      <c r="A30" s="21"/>
      <c r="B30" s="15"/>
      <c r="C30" s="37">
        <v>5</v>
      </c>
      <c r="D30" s="38">
        <v>9.2360000000000007</v>
      </c>
      <c r="E30" s="15"/>
      <c r="F30" s="15"/>
      <c r="G30" s="15"/>
      <c r="H30" s="15"/>
      <c r="I30" s="15"/>
      <c r="J30" s="15"/>
      <c r="K30" s="19"/>
      <c r="L30" s="9"/>
      <c r="N30" s="8" t="s">
        <v>52</v>
      </c>
      <c r="T30" s="10"/>
      <c r="U30" s="10"/>
      <c r="V30" s="10"/>
      <c r="W30" s="10"/>
      <c r="X30" s="10"/>
      <c r="Y30" s="10"/>
      <c r="Z30" s="9"/>
      <c r="AA30" s="10"/>
    </row>
    <row r="31" spans="1:27" x14ac:dyDescent="0.25">
      <c r="A31" s="21"/>
      <c r="B31" s="15"/>
      <c r="C31" s="34">
        <v>6</v>
      </c>
      <c r="D31" s="32">
        <v>10.645</v>
      </c>
      <c r="E31" s="15"/>
      <c r="F31" s="15"/>
      <c r="G31" s="15"/>
      <c r="H31" s="15"/>
      <c r="I31" s="15"/>
      <c r="J31" s="15"/>
      <c r="K31" s="19"/>
      <c r="L31" s="9"/>
      <c r="T31" s="10"/>
      <c r="U31" s="10"/>
      <c r="V31" s="10"/>
      <c r="W31" s="10"/>
      <c r="X31" s="10"/>
      <c r="Y31" s="10"/>
      <c r="Z31" s="9"/>
      <c r="AA31" s="10"/>
    </row>
    <row r="32" spans="1:27" ht="15.75" thickBot="1" x14ac:dyDescent="0.3">
      <c r="A32" s="26"/>
      <c r="B32" s="22"/>
      <c r="C32" s="22"/>
      <c r="D32" s="22"/>
      <c r="E32" s="22"/>
      <c r="F32" s="22"/>
      <c r="G32" s="22"/>
      <c r="H32" s="22"/>
      <c r="I32" s="22"/>
      <c r="J32" s="22"/>
      <c r="K32" s="73"/>
      <c r="L32" s="9"/>
      <c r="N32" s="8" t="s">
        <v>53</v>
      </c>
      <c r="T32" s="10"/>
      <c r="U32" s="10"/>
      <c r="V32" s="10"/>
      <c r="W32" s="10"/>
      <c r="X32" s="10"/>
      <c r="Y32" s="10"/>
      <c r="Z32" s="9"/>
      <c r="AA32" s="10"/>
    </row>
    <row r="33" spans="1:27" x14ac:dyDescent="0.25">
      <c r="K33" s="10"/>
      <c r="L33" s="9"/>
      <c r="N33" s="40" t="s">
        <v>54</v>
      </c>
      <c r="O33" s="8" t="str">
        <f>"("&amp;H13&amp;" - "&amp;O23&amp;")^2 / "&amp;O23 &amp;" + ("&amp;H14&amp;" - "&amp;O24&amp;")^2 / "&amp;O24 &amp;" + ("&amp;H15&amp;" - "&amp;O25&amp;")^2 / "&amp;O25 &amp;" + ("&amp;H16&amp;" - "&amp;O26&amp;")^2 / "&amp;O26 &amp;" + ("&amp;H17&amp;" - "&amp;O27&amp;")^2 / "&amp;O27</f>
        <v>(170 - 176.1)^2 / 176.1 + (210 - 202.2)^2 / 202.2 + (210 - 204.7)^2 / 204.7 + (240 - 240.7)^2 / 240.7 + (250 - 256.3)^2 / 256.3</v>
      </c>
      <c r="T33" s="10"/>
      <c r="U33" s="10"/>
      <c r="V33" s="10"/>
      <c r="W33" s="10"/>
      <c r="X33" s="10"/>
      <c r="Y33" s="10"/>
      <c r="Z33" s="9"/>
      <c r="AA33" s="10"/>
    </row>
    <row r="34" spans="1:27" x14ac:dyDescent="0.25">
      <c r="K34" s="10"/>
      <c r="L34" s="9"/>
      <c r="N34" s="27" t="s">
        <v>11</v>
      </c>
      <c r="O34" s="60">
        <f>(H13-O23)^2/O23+(H14-O24)^2/O24+(H15-O25)^2/O25+(H16-O26)^2/O26+(H17-O27)^2/O27</f>
        <v>0.80630913072402166</v>
      </c>
      <c r="T34" s="10"/>
      <c r="U34" s="10"/>
      <c r="V34" s="10"/>
      <c r="W34" s="10"/>
      <c r="X34" s="10"/>
      <c r="Y34" s="10"/>
      <c r="Z34" s="9"/>
      <c r="AA34" s="10"/>
    </row>
    <row r="35" spans="1:27" x14ac:dyDescent="0.25">
      <c r="K35" s="10"/>
      <c r="L35" s="9"/>
      <c r="O35" s="61"/>
      <c r="T35" s="10"/>
      <c r="U35" s="10"/>
      <c r="V35" s="10"/>
      <c r="W35" s="10"/>
      <c r="X35" s="10"/>
      <c r="Y35" s="10"/>
      <c r="Z35" s="9"/>
      <c r="AA35" s="10"/>
    </row>
    <row r="36" spans="1:27" x14ac:dyDescent="0.25">
      <c r="K36" s="10"/>
      <c r="L36" s="9"/>
      <c r="N36" s="40" t="s">
        <v>55</v>
      </c>
      <c r="O36" s="61" t="str">
        <f>"("&amp;I13&amp;" - "&amp;P23&amp;")^2 / "&amp;P23 &amp;" + ("&amp;I14&amp;" - "&amp;P24&amp;")^2 / "&amp;P24 &amp;" + ("&amp;I15&amp;" - "&amp;P25&amp;")^2 / "&amp;P25 &amp;" + ("&amp;I16&amp;" - "&amp;P26&amp;")^2 / "&amp;P26 &amp;" + ("&amp;I17&amp;" - "&amp;P27&amp;")^2 / "&amp;P27</f>
        <v>(170 - 189.6)^2 / 189.6 + (172 - 195.3)^2 / 195.3 + (201 - 188)^2 / 188 + (195 - 183.6)^2 / 183.6 + (198 - 179.6)^2 / 179.6</v>
      </c>
      <c r="T36" s="10"/>
      <c r="U36" s="10"/>
      <c r="V36" s="10"/>
      <c r="W36" s="10"/>
      <c r="X36" s="10"/>
      <c r="Y36" s="10"/>
      <c r="Z36" s="9"/>
      <c r="AA36" s="10"/>
    </row>
    <row r="37" spans="1:27" x14ac:dyDescent="0.25">
      <c r="K37" s="10"/>
      <c r="L37" s="9"/>
      <c r="N37" s="27" t="s">
        <v>11</v>
      </c>
      <c r="O37" s="60">
        <f>(I13-P23)^2/P23+(I14-P24)^2/P24+(I15-P25)^2/P25+(I16-P26)^2/P26+(I17-P27)^2/P27</f>
        <v>8.2977923016037991</v>
      </c>
      <c r="T37" s="10"/>
      <c r="U37" s="10"/>
      <c r="V37" s="10"/>
      <c r="W37" s="10"/>
      <c r="X37" s="10"/>
      <c r="Y37" s="10"/>
      <c r="Z37" s="9"/>
      <c r="AA37" s="10"/>
    </row>
    <row r="38" spans="1:27" x14ac:dyDescent="0.25">
      <c r="K38" s="10"/>
      <c r="L38" s="9"/>
      <c r="T38" s="10"/>
      <c r="U38" s="10"/>
      <c r="V38" s="10"/>
      <c r="W38" s="10"/>
      <c r="X38" s="10"/>
      <c r="Y38" s="10"/>
      <c r="Z38" s="9"/>
      <c r="AA38" s="10"/>
    </row>
    <row r="39" spans="1:27" x14ac:dyDescent="0.25">
      <c r="A39" s="10"/>
      <c r="B39" s="10"/>
      <c r="K39" s="10"/>
      <c r="L39" s="9"/>
      <c r="N39" s="8" t="s">
        <v>56</v>
      </c>
      <c r="T39" s="10"/>
      <c r="U39" s="10"/>
      <c r="V39" s="10"/>
      <c r="W39" s="10"/>
      <c r="X39" s="10"/>
      <c r="Y39" s="10"/>
      <c r="Z39" s="9"/>
      <c r="AA39" s="10"/>
    </row>
    <row r="40" spans="1:27" x14ac:dyDescent="0.25">
      <c r="L40" s="9"/>
      <c r="N40" s="8" t="s">
        <v>57</v>
      </c>
      <c r="T40" s="10"/>
      <c r="U40" s="10"/>
      <c r="V40" s="10"/>
      <c r="W40" s="10"/>
      <c r="X40" s="10"/>
      <c r="Y40" s="10"/>
      <c r="Z40" s="9"/>
      <c r="AA40" s="10"/>
    </row>
    <row r="41" spans="1:27" x14ac:dyDescent="0.25">
      <c r="L41" s="9"/>
      <c r="T41" s="10"/>
      <c r="U41" s="10"/>
      <c r="V41" s="10"/>
      <c r="W41" s="10"/>
      <c r="X41" s="10"/>
      <c r="Y41" s="10"/>
      <c r="Z41" s="9"/>
      <c r="AA41" s="10"/>
    </row>
    <row r="42" spans="1:27" x14ac:dyDescent="0.25">
      <c r="L42" s="9"/>
      <c r="N42" s="8" t="s">
        <v>58</v>
      </c>
      <c r="T42" s="10"/>
      <c r="U42" s="10"/>
      <c r="V42" s="10"/>
      <c r="W42" s="10"/>
      <c r="X42" s="10"/>
      <c r="Y42" s="10"/>
      <c r="Z42" s="9"/>
      <c r="AA42" s="10"/>
    </row>
    <row r="43" spans="1:27" x14ac:dyDescent="0.25">
      <c r="L43" s="9"/>
      <c r="T43" s="10"/>
      <c r="U43" s="10"/>
      <c r="V43" s="10"/>
      <c r="W43" s="10"/>
      <c r="X43" s="10"/>
      <c r="Y43" s="10"/>
      <c r="Z43" s="9"/>
      <c r="AA43" s="10"/>
    </row>
    <row r="44" spans="1:27" x14ac:dyDescent="0.25">
      <c r="L44" s="9"/>
      <c r="N44" s="8" t="s">
        <v>59</v>
      </c>
      <c r="T44" s="10"/>
      <c r="U44" s="10"/>
      <c r="V44" s="10"/>
      <c r="W44" s="10"/>
      <c r="X44" s="10"/>
      <c r="Y44" s="10"/>
      <c r="Z44" s="9"/>
      <c r="AA44" s="10"/>
    </row>
    <row r="45" spans="1:27" x14ac:dyDescent="0.25">
      <c r="L45" s="9"/>
      <c r="T45" s="10"/>
      <c r="U45" s="10"/>
      <c r="V45" s="10"/>
      <c r="W45" s="10"/>
      <c r="X45" s="10"/>
      <c r="Y45" s="10"/>
      <c r="Z45" s="9"/>
      <c r="AA45" s="10"/>
    </row>
    <row r="46" spans="1:27" x14ac:dyDescent="0.25">
      <c r="L46" s="9"/>
      <c r="N46" s="8" t="s">
        <v>60</v>
      </c>
      <c r="T46" s="10"/>
      <c r="U46" s="10"/>
      <c r="V46" s="10"/>
      <c r="W46" s="10"/>
      <c r="X46" s="10"/>
      <c r="Y46" s="10"/>
      <c r="Z46" s="9"/>
      <c r="AA46" s="10"/>
    </row>
    <row r="47" spans="1:27" x14ac:dyDescent="0.25">
      <c r="L47" s="9"/>
      <c r="T47" s="10"/>
      <c r="U47" s="10"/>
      <c r="V47" s="10"/>
      <c r="W47" s="10"/>
      <c r="X47" s="10"/>
      <c r="Y47" s="10"/>
      <c r="Z47" s="9"/>
      <c r="AA47" s="10"/>
    </row>
    <row r="48" spans="1:27" x14ac:dyDescent="0.25">
      <c r="L48" s="9"/>
      <c r="X48" s="10"/>
      <c r="Y48" s="10"/>
      <c r="Z48" s="9"/>
      <c r="AA48" s="10"/>
    </row>
    <row r="49" spans="12:27" x14ac:dyDescent="0.25">
      <c r="L49" s="9"/>
      <c r="X49" s="10"/>
      <c r="Y49" s="10"/>
      <c r="Z49" s="9"/>
      <c r="AA49" s="10"/>
    </row>
  </sheetData>
  <sheetProtection algorithmName="SHA-512" hashValue="tJTh6bRhkNSO/8UE9NlNBsd8Y9AE4KfSbCXhDTl0rexztYrV+2rxnRVC4lLLhYArngQK/KqG3eO5OVzdo3hddw==" saltValue="AmCe6c8vw+7wQhrXFZfN6A==" spinCount="100000" sheet="1" objects="1" scenarios="1" formatCells="0" formatColumns="0" formatRows="0"/>
  <mergeCells count="2">
    <mergeCell ref="J1:K1"/>
    <mergeCell ref="O21:P21"/>
  </mergeCells>
  <hyperlinks>
    <hyperlink ref="J1" location="TOC!A1" display="Return to TOC" xr:uid="{9352F95D-1C6B-484F-97E0-280AA31CA2B2}"/>
  </hyperlink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E3E334-BE65-437C-BDCD-520C026B9798}">
  <sheetPr codeName="Sheet38"/>
  <dimension ref="A1:AA49"/>
  <sheetViews>
    <sheetView zoomScaleNormal="100" workbookViewId="0"/>
  </sheetViews>
  <sheetFormatPr defaultColWidth="9.140625" defaultRowHeight="15" x14ac:dyDescent="0.25"/>
  <cols>
    <col min="1" max="1" width="10.7109375" style="8" customWidth="1"/>
    <col min="2" max="2" width="4.7109375" style="8" customWidth="1"/>
    <col min="3" max="3" width="14.85546875" style="8" customWidth="1"/>
    <col min="4" max="4" width="18.85546875" style="8" customWidth="1"/>
    <col min="5" max="6" width="15.28515625" style="8" customWidth="1"/>
    <col min="7" max="7" width="12.7109375" style="8" customWidth="1"/>
    <col min="8" max="8" width="9.7109375" style="8" customWidth="1"/>
    <col min="9" max="9" width="11.140625" style="8" customWidth="1"/>
    <col min="10" max="10" width="9.140625" style="8" customWidth="1"/>
    <col min="11" max="11" width="8.28515625" style="8" customWidth="1"/>
    <col min="12" max="12" width="2.7109375" style="8" customWidth="1"/>
    <col min="13" max="13" width="4.7109375" style="8" customWidth="1"/>
    <col min="14" max="14" width="14.7109375" style="8" customWidth="1"/>
    <col min="15" max="15" width="33.85546875" style="8" customWidth="1"/>
    <col min="16" max="16" width="33.28515625" style="8" bestFit="1" customWidth="1"/>
    <col min="17" max="17" width="31" style="8" bestFit="1" customWidth="1"/>
    <col min="18" max="25" width="1.7109375" style="8" customWidth="1"/>
    <col min="26" max="16384" width="9.140625" style="8"/>
  </cols>
  <sheetData>
    <row r="1" spans="1:27" x14ac:dyDescent="0.25">
      <c r="A1" s="11" t="s">
        <v>3</v>
      </c>
      <c r="B1" s="12"/>
      <c r="C1" s="12" t="s">
        <v>15</v>
      </c>
      <c r="D1" s="13"/>
      <c r="E1" s="12"/>
      <c r="F1" s="12"/>
      <c r="G1" s="12"/>
      <c r="H1" s="12"/>
      <c r="I1" s="12"/>
      <c r="J1" s="98" t="s">
        <v>8</v>
      </c>
      <c r="K1" s="99"/>
      <c r="L1" s="24"/>
      <c r="M1" s="7" t="s">
        <v>9</v>
      </c>
      <c r="Z1" s="24"/>
    </row>
    <row r="2" spans="1:27" x14ac:dyDescent="0.25">
      <c r="A2" s="14" t="s">
        <v>4</v>
      </c>
      <c r="B2" s="15"/>
      <c r="C2" s="15" t="s">
        <v>62</v>
      </c>
      <c r="D2" s="15"/>
      <c r="E2" s="15"/>
      <c r="F2" s="15"/>
      <c r="G2" s="15"/>
      <c r="H2" s="15"/>
      <c r="I2" s="15"/>
      <c r="J2" s="15"/>
      <c r="K2" s="16"/>
      <c r="L2" s="24"/>
      <c r="M2" s="8" t="s">
        <v>64</v>
      </c>
      <c r="N2" s="8" t="s">
        <v>65</v>
      </c>
      <c r="Z2" s="24"/>
    </row>
    <row r="3" spans="1:27" x14ac:dyDescent="0.25">
      <c r="A3" s="14" t="s">
        <v>5</v>
      </c>
      <c r="B3" s="15"/>
      <c r="C3" s="15" t="s">
        <v>63</v>
      </c>
      <c r="D3" s="15"/>
      <c r="E3" s="15"/>
      <c r="F3" s="15"/>
      <c r="G3" s="15"/>
      <c r="H3" s="15"/>
      <c r="I3" s="15"/>
      <c r="J3" s="15"/>
      <c r="K3" s="16"/>
      <c r="L3" s="24"/>
      <c r="N3" s="8" t="s">
        <v>67</v>
      </c>
      <c r="W3" s="10"/>
      <c r="X3" s="10"/>
      <c r="Z3" s="24"/>
    </row>
    <row r="4" spans="1:27" x14ac:dyDescent="0.25">
      <c r="A4" s="17"/>
      <c r="B4" s="18"/>
      <c r="C4" s="18"/>
      <c r="D4" s="18"/>
      <c r="E4" s="18"/>
      <c r="F4" s="18"/>
      <c r="G4" s="18"/>
      <c r="H4" s="18"/>
      <c r="I4" s="18"/>
      <c r="J4" s="18"/>
      <c r="K4" s="19"/>
      <c r="L4" s="9"/>
      <c r="N4" s="8" t="s">
        <v>69</v>
      </c>
      <c r="W4" s="10"/>
      <c r="X4" s="10"/>
      <c r="Z4" s="9"/>
      <c r="AA4" s="10"/>
    </row>
    <row r="5" spans="1:27" ht="15" customHeight="1" x14ac:dyDescent="0.25">
      <c r="A5" s="20" t="s">
        <v>6</v>
      </c>
      <c r="B5" s="15"/>
      <c r="C5" s="15" t="s">
        <v>66</v>
      </c>
      <c r="D5" s="15"/>
      <c r="E5" s="15"/>
      <c r="F5" s="15"/>
      <c r="G5" s="15"/>
      <c r="H5" s="15"/>
      <c r="I5" s="15"/>
      <c r="J5" s="15"/>
      <c r="K5" s="19"/>
      <c r="L5" s="9"/>
      <c r="W5" s="10"/>
      <c r="X5" s="10"/>
      <c r="Y5" s="10"/>
      <c r="Z5" s="9"/>
      <c r="AA5" s="10"/>
    </row>
    <row r="6" spans="1:27" x14ac:dyDescent="0.25">
      <c r="A6" s="21"/>
      <c r="B6" s="15"/>
      <c r="C6" s="15" t="s">
        <v>68</v>
      </c>
      <c r="D6" s="15"/>
      <c r="E6" s="15"/>
      <c r="F6" s="15"/>
      <c r="G6" s="15"/>
      <c r="H6" s="15"/>
      <c r="I6" s="15"/>
      <c r="J6" s="15"/>
      <c r="K6" s="19"/>
      <c r="L6" s="9"/>
      <c r="N6" s="8" t="s">
        <v>70</v>
      </c>
      <c r="W6" s="10"/>
      <c r="X6" s="10"/>
      <c r="Y6" s="10"/>
      <c r="Z6" s="9"/>
      <c r="AA6" s="10"/>
    </row>
    <row r="7" spans="1:27" ht="15" customHeight="1" x14ac:dyDescent="0.25">
      <c r="A7" s="21"/>
      <c r="B7" s="15"/>
      <c r="C7" s="15"/>
      <c r="D7" s="15"/>
      <c r="E7" s="15"/>
      <c r="F7" s="15"/>
      <c r="G7" s="15"/>
      <c r="H7" s="15"/>
      <c r="I7" s="15"/>
      <c r="J7" s="15"/>
      <c r="K7" s="19"/>
      <c r="L7" s="9"/>
      <c r="N7" s="8" t="s">
        <v>71</v>
      </c>
      <c r="W7" s="10"/>
      <c r="X7" s="10"/>
      <c r="Y7" s="10"/>
      <c r="Z7" s="9"/>
      <c r="AA7" s="10"/>
    </row>
    <row r="8" spans="1:27" ht="15" customHeight="1" x14ac:dyDescent="0.25">
      <c r="A8" s="20"/>
      <c r="B8" s="18"/>
      <c r="C8" s="15" t="s">
        <v>25</v>
      </c>
      <c r="D8" s="15"/>
      <c r="E8" s="15"/>
      <c r="F8" s="15"/>
      <c r="G8" s="15"/>
      <c r="H8" s="15"/>
      <c r="I8" s="15"/>
      <c r="J8" s="15"/>
      <c r="K8" s="19"/>
      <c r="L8" s="9"/>
      <c r="N8" s="8" t="s">
        <v>72</v>
      </c>
      <c r="W8" s="10"/>
      <c r="X8" s="10"/>
      <c r="Y8" s="10"/>
      <c r="Z8" s="9"/>
      <c r="AA8" s="10"/>
    </row>
    <row r="9" spans="1:27" x14ac:dyDescent="0.25">
      <c r="A9" s="20"/>
      <c r="B9" s="18"/>
      <c r="C9" s="15" t="s">
        <v>61</v>
      </c>
      <c r="D9" s="15"/>
      <c r="E9" s="15"/>
      <c r="F9" s="15"/>
      <c r="G9" s="15"/>
      <c r="H9" s="15"/>
      <c r="I9" s="15"/>
      <c r="J9" s="15"/>
      <c r="K9" s="19"/>
      <c r="L9" s="9"/>
      <c r="N9" s="8" t="s">
        <v>73</v>
      </c>
      <c r="W9" s="10"/>
      <c r="X9" s="10"/>
      <c r="Y9" s="10"/>
      <c r="Z9" s="9"/>
      <c r="AA9" s="10"/>
    </row>
    <row r="10" spans="1:27" x14ac:dyDescent="0.25">
      <c r="A10" s="17"/>
      <c r="B10" s="18"/>
      <c r="C10" s="15"/>
      <c r="D10" s="15"/>
      <c r="E10" s="15"/>
      <c r="F10" s="15"/>
      <c r="G10" s="15"/>
      <c r="H10" s="15"/>
      <c r="I10" s="15"/>
      <c r="J10" s="15"/>
      <c r="K10" s="19"/>
      <c r="L10" s="9"/>
      <c r="N10" s="8" t="s">
        <v>74</v>
      </c>
      <c r="W10" s="10"/>
      <c r="X10" s="10"/>
      <c r="Y10" s="10"/>
      <c r="Z10" s="9"/>
      <c r="AA10" s="10"/>
    </row>
    <row r="11" spans="1:27" x14ac:dyDescent="0.25">
      <c r="A11" s="17"/>
      <c r="B11" s="18"/>
      <c r="C11" s="102" t="s">
        <v>31</v>
      </c>
      <c r="D11" s="29" t="s">
        <v>27</v>
      </c>
      <c r="E11" s="30"/>
      <c r="F11" s="29" t="s">
        <v>28</v>
      </c>
      <c r="G11" s="30"/>
      <c r="H11" s="29" t="s">
        <v>29</v>
      </c>
      <c r="I11" s="30"/>
      <c r="J11" s="15"/>
      <c r="K11" s="19"/>
      <c r="L11" s="9"/>
      <c r="W11" s="10"/>
      <c r="X11" s="10"/>
      <c r="Y11" s="10"/>
      <c r="Z11" s="9"/>
      <c r="AA11" s="10"/>
    </row>
    <row r="12" spans="1:27" x14ac:dyDescent="0.25">
      <c r="A12" s="17"/>
      <c r="B12" s="18"/>
      <c r="C12" s="103"/>
      <c r="D12" s="31" t="s">
        <v>32</v>
      </c>
      <c r="E12" s="32" t="s">
        <v>33</v>
      </c>
      <c r="F12" s="31" t="s">
        <v>32</v>
      </c>
      <c r="G12" s="32" t="s">
        <v>33</v>
      </c>
      <c r="H12" s="31" t="s">
        <v>32</v>
      </c>
      <c r="I12" s="32" t="s">
        <v>33</v>
      </c>
      <c r="J12" s="15"/>
      <c r="K12" s="19"/>
      <c r="L12" s="9"/>
      <c r="N12" s="8" t="s">
        <v>75</v>
      </c>
      <c r="W12" s="10"/>
      <c r="X12" s="10"/>
      <c r="Y12" s="10"/>
      <c r="Z12" s="9"/>
      <c r="AA12" s="10"/>
    </row>
    <row r="13" spans="1:27" x14ac:dyDescent="0.25">
      <c r="A13" s="17"/>
      <c r="B13" s="18"/>
      <c r="C13" s="84" t="s">
        <v>34</v>
      </c>
      <c r="D13" s="64">
        <v>12033000</v>
      </c>
      <c r="E13" s="85">
        <v>1766000</v>
      </c>
      <c r="F13" s="64">
        <v>2329000</v>
      </c>
      <c r="G13" s="85">
        <v>1236000</v>
      </c>
      <c r="H13" s="64">
        <v>170</v>
      </c>
      <c r="I13" s="67">
        <v>170</v>
      </c>
      <c r="J13" s="15"/>
      <c r="K13" s="19"/>
      <c r="L13" s="9"/>
      <c r="N13" s="8" t="s">
        <v>76</v>
      </c>
      <c r="W13" s="10"/>
      <c r="X13" s="10"/>
      <c r="Y13" s="10"/>
      <c r="Z13" s="9"/>
      <c r="AA13" s="10"/>
    </row>
    <row r="14" spans="1:27" x14ac:dyDescent="0.25">
      <c r="A14" s="17"/>
      <c r="B14" s="18"/>
      <c r="C14" s="37" t="s">
        <v>35</v>
      </c>
      <c r="D14" s="66">
        <v>13812000</v>
      </c>
      <c r="E14" s="85">
        <v>1819000</v>
      </c>
      <c r="F14" s="66">
        <v>2762000</v>
      </c>
      <c r="G14" s="85">
        <v>1273000</v>
      </c>
      <c r="H14" s="66">
        <v>210</v>
      </c>
      <c r="I14" s="67">
        <v>172</v>
      </c>
      <c r="J14" s="15"/>
      <c r="K14" s="19"/>
      <c r="L14" s="9"/>
      <c r="N14" s="8" t="s">
        <v>77</v>
      </c>
      <c r="W14" s="10"/>
      <c r="X14" s="10"/>
      <c r="Y14" s="10"/>
      <c r="Z14" s="9"/>
      <c r="AA14" s="10"/>
    </row>
    <row r="15" spans="1:27" x14ac:dyDescent="0.25">
      <c r="A15" s="21"/>
      <c r="B15" s="15"/>
      <c r="C15" s="37" t="s">
        <v>36</v>
      </c>
      <c r="D15" s="66">
        <v>13985000</v>
      </c>
      <c r="E15" s="85">
        <v>1751000</v>
      </c>
      <c r="F15" s="66">
        <v>2797000</v>
      </c>
      <c r="G15" s="85">
        <v>1506000</v>
      </c>
      <c r="H15" s="66">
        <v>210</v>
      </c>
      <c r="I15" s="67">
        <v>201</v>
      </c>
      <c r="J15" s="15"/>
      <c r="K15" s="19"/>
      <c r="L15" s="9"/>
      <c r="W15" s="10"/>
      <c r="X15" s="10"/>
      <c r="Y15" s="10"/>
      <c r="Z15" s="9"/>
      <c r="AA15" s="10"/>
    </row>
    <row r="16" spans="1:27" x14ac:dyDescent="0.25">
      <c r="A16" s="21"/>
      <c r="B16" s="15"/>
      <c r="C16" s="37" t="s">
        <v>37</v>
      </c>
      <c r="D16" s="66">
        <v>16444000</v>
      </c>
      <c r="E16" s="85">
        <v>1710000</v>
      </c>
      <c r="F16" s="66">
        <v>3288000</v>
      </c>
      <c r="G16" s="85">
        <v>1471000</v>
      </c>
      <c r="H16" s="66">
        <v>240</v>
      </c>
      <c r="I16" s="67">
        <v>195</v>
      </c>
      <c r="J16" s="15"/>
      <c r="K16" s="19"/>
      <c r="L16" s="9"/>
      <c r="W16" s="10"/>
      <c r="X16" s="10"/>
      <c r="Y16" s="10"/>
      <c r="Z16" s="9"/>
      <c r="AA16" s="10"/>
    </row>
    <row r="17" spans="1:27" x14ac:dyDescent="0.25">
      <c r="A17" s="21"/>
      <c r="B17" s="15"/>
      <c r="C17" s="37" t="s">
        <v>38</v>
      </c>
      <c r="D17" s="66">
        <v>17507000</v>
      </c>
      <c r="E17" s="85">
        <v>1673000</v>
      </c>
      <c r="F17" s="66">
        <v>3350000</v>
      </c>
      <c r="G17" s="85">
        <v>1439000</v>
      </c>
      <c r="H17" s="66">
        <v>250</v>
      </c>
      <c r="I17" s="67">
        <v>198</v>
      </c>
      <c r="J17" s="15"/>
      <c r="K17" s="19"/>
      <c r="L17" s="9"/>
      <c r="N17" s="74" t="s">
        <v>31</v>
      </c>
      <c r="O17" s="41" t="s">
        <v>78</v>
      </c>
      <c r="P17" s="41" t="s">
        <v>79</v>
      </c>
      <c r="Q17" s="43" t="s">
        <v>80</v>
      </c>
      <c r="W17" s="10"/>
      <c r="X17" s="10"/>
      <c r="Y17" s="10"/>
      <c r="Z17" s="9"/>
      <c r="AA17" s="10"/>
    </row>
    <row r="18" spans="1:27" x14ac:dyDescent="0.25">
      <c r="A18" s="21"/>
      <c r="B18" s="15"/>
      <c r="C18" s="25" t="s">
        <v>12</v>
      </c>
      <c r="D18" s="70">
        <f>SUM(D13:D17)</f>
        <v>73781000</v>
      </c>
      <c r="E18" s="86">
        <f t="shared" ref="E18:I18" si="0">SUM(E13:E17)</f>
        <v>8719000</v>
      </c>
      <c r="F18" s="70">
        <f t="shared" si="0"/>
        <v>14526000</v>
      </c>
      <c r="G18" s="86">
        <f t="shared" si="0"/>
        <v>6925000</v>
      </c>
      <c r="H18" s="70">
        <f t="shared" si="0"/>
        <v>1080</v>
      </c>
      <c r="I18" s="71">
        <f t="shared" si="0"/>
        <v>936</v>
      </c>
      <c r="J18" s="15"/>
      <c r="K18" s="19"/>
      <c r="L18" s="9"/>
      <c r="N18" s="75" t="str">
        <f>C13</f>
        <v>1991-1995</v>
      </c>
      <c r="O18" s="76">
        <f>ROUND(I13/(E13/1000),4)</f>
        <v>9.6299999999999997E-2</v>
      </c>
      <c r="P18" s="76">
        <f>ROUND(I13/(E13/1000),4)</f>
        <v>9.6299999999999997E-2</v>
      </c>
      <c r="Q18" s="77" t="s">
        <v>82</v>
      </c>
      <c r="W18" s="10"/>
      <c r="X18" s="10"/>
      <c r="Y18" s="10"/>
      <c r="Z18" s="9"/>
      <c r="AA18" s="10"/>
    </row>
    <row r="19" spans="1:27" ht="15" customHeight="1" x14ac:dyDescent="0.25">
      <c r="A19" s="21"/>
      <c r="B19" s="15"/>
      <c r="C19" s="15"/>
      <c r="D19" s="15"/>
      <c r="E19" s="15"/>
      <c r="F19" s="15"/>
      <c r="G19" s="15"/>
      <c r="H19" s="15"/>
      <c r="I19" s="15"/>
      <c r="J19" s="15"/>
      <c r="K19" s="19"/>
      <c r="L19" s="9"/>
      <c r="N19" s="75" t="str">
        <f>C14</f>
        <v>1996-2000</v>
      </c>
      <c r="O19" s="76">
        <f>ROUND(I14/(E14/1000),4)</f>
        <v>9.4600000000000004E-2</v>
      </c>
      <c r="P19" s="76">
        <f>ROUND(SUM($I$13:I14)/(SUM($E$13:E14)/1000),4)</f>
        <v>9.5399999999999999E-2</v>
      </c>
      <c r="Q19" s="77" t="s">
        <v>84</v>
      </c>
      <c r="W19" s="10"/>
      <c r="X19" s="10"/>
      <c r="Y19" s="10"/>
      <c r="Z19" s="9"/>
      <c r="AA19" s="10"/>
    </row>
    <row r="20" spans="1:27" x14ac:dyDescent="0.25">
      <c r="A20" s="21"/>
      <c r="B20" s="15"/>
      <c r="C20" s="72" t="s">
        <v>81</v>
      </c>
      <c r="D20" s="15"/>
      <c r="E20" s="15"/>
      <c r="F20" s="15"/>
      <c r="G20" s="15"/>
      <c r="H20" s="15"/>
      <c r="I20" s="15"/>
      <c r="J20" s="15"/>
      <c r="K20" s="19"/>
      <c r="L20" s="9"/>
      <c r="N20" s="75" t="str">
        <f>C15</f>
        <v>2001-2005</v>
      </c>
      <c r="O20" s="76">
        <f>ROUND(I15/(E15/1000),4)</f>
        <v>0.1148</v>
      </c>
      <c r="P20" s="76">
        <f>ROUND(SUM($I$13:I15)/(SUM($E$13:E15)/1000),4)</f>
        <v>0.1018</v>
      </c>
      <c r="Q20" s="78">
        <f>ROUND((0.1/2)*O19+(0.1/2)*O18+(1-0.1)*P19,4)</f>
        <v>9.5399999999999999E-2</v>
      </c>
      <c r="T20" s="10"/>
      <c r="U20" s="10"/>
      <c r="V20" s="10"/>
      <c r="W20" s="10"/>
      <c r="X20" s="10"/>
      <c r="Y20" s="10"/>
      <c r="Z20" s="9"/>
      <c r="AA20" s="10"/>
    </row>
    <row r="21" spans="1:27" x14ac:dyDescent="0.25">
      <c r="A21" s="21"/>
      <c r="B21" s="15"/>
      <c r="C21" s="15" t="s">
        <v>83</v>
      </c>
      <c r="D21" s="15"/>
      <c r="E21" s="15"/>
      <c r="F21" s="15"/>
      <c r="G21" s="15"/>
      <c r="H21" s="15"/>
      <c r="I21" s="15"/>
      <c r="J21" s="15"/>
      <c r="K21" s="19"/>
      <c r="L21" s="9"/>
      <c r="N21" s="75" t="str">
        <f>C16</f>
        <v>2006-2010</v>
      </c>
      <c r="O21" s="76">
        <f>ROUND(I16/(E16/1000),4)</f>
        <v>0.114</v>
      </c>
      <c r="P21" s="76">
        <f>ROUND(SUM($I$13:I16)/(SUM($E$13:E16)/1000),4)</f>
        <v>0.1047</v>
      </c>
      <c r="Q21" s="78">
        <f t="shared" ref="Q21:Q22" si="1">ROUND((0.1/2)*O20+(0.1/2)*O19+(1-0.1)*P20,4)</f>
        <v>0.1021</v>
      </c>
      <c r="T21" s="10"/>
      <c r="U21" s="10"/>
      <c r="V21" s="10"/>
      <c r="W21" s="10"/>
      <c r="X21" s="10"/>
      <c r="Y21" s="10"/>
      <c r="Z21" s="9"/>
      <c r="AA21" s="10"/>
    </row>
    <row r="22" spans="1:27" x14ac:dyDescent="0.25">
      <c r="A22" s="21"/>
      <c r="B22" s="15"/>
      <c r="C22" s="15"/>
      <c r="D22" s="15"/>
      <c r="E22" s="15"/>
      <c r="F22" s="15"/>
      <c r="G22" s="15"/>
      <c r="H22" s="15"/>
      <c r="I22" s="15"/>
      <c r="J22" s="15"/>
      <c r="K22" s="19"/>
      <c r="L22" s="9"/>
      <c r="N22" s="58" t="str">
        <f>C17</f>
        <v>2011-2015</v>
      </c>
      <c r="O22" s="79">
        <f>ROUND(I17/(E17/1000),4)</f>
        <v>0.11840000000000001</v>
      </c>
      <c r="P22" s="79">
        <f>ROUND(SUM($I$13:I17)/(SUM($E$13:E17)/1000),4)</f>
        <v>0.1074</v>
      </c>
      <c r="Q22" s="80">
        <f t="shared" si="1"/>
        <v>0.1057</v>
      </c>
      <c r="T22" s="10"/>
      <c r="U22" s="10"/>
      <c r="V22" s="10"/>
      <c r="W22" s="10"/>
      <c r="X22" s="10"/>
      <c r="Y22" s="10"/>
      <c r="Z22" s="9"/>
      <c r="AA22" s="10"/>
    </row>
    <row r="23" spans="1:27" ht="15" customHeight="1" x14ac:dyDescent="0.25">
      <c r="A23" s="14" t="s">
        <v>7</v>
      </c>
      <c r="B23" s="15" t="s">
        <v>64</v>
      </c>
      <c r="C23" s="15" t="s">
        <v>85</v>
      </c>
      <c r="D23" s="15"/>
      <c r="E23" s="15"/>
      <c r="F23" s="15"/>
      <c r="G23" s="15"/>
      <c r="H23" s="15"/>
      <c r="I23" s="15"/>
      <c r="J23" s="15"/>
      <c r="K23" s="19"/>
      <c r="L23" s="9"/>
      <c r="T23" s="10"/>
      <c r="U23" s="10"/>
      <c r="V23" s="10"/>
      <c r="W23" s="10"/>
      <c r="X23" s="10"/>
      <c r="Y23" s="10"/>
      <c r="Z23" s="9"/>
      <c r="AA23" s="10"/>
    </row>
    <row r="24" spans="1:27" ht="15" customHeight="1" x14ac:dyDescent="0.25">
      <c r="A24" s="21"/>
      <c r="B24" s="15"/>
      <c r="C24" s="15" t="s">
        <v>86</v>
      </c>
      <c r="D24" s="15"/>
      <c r="E24" s="15"/>
      <c r="F24" s="15"/>
      <c r="G24" s="15"/>
      <c r="H24" s="15"/>
      <c r="I24" s="15"/>
      <c r="J24" s="15"/>
      <c r="K24" s="19"/>
      <c r="L24" s="9"/>
      <c r="N24" s="8" t="s">
        <v>89</v>
      </c>
      <c r="P24" s="81"/>
      <c r="T24" s="10"/>
      <c r="U24" s="10"/>
      <c r="V24" s="10"/>
      <c r="W24" s="10"/>
      <c r="X24" s="10"/>
      <c r="Y24" s="10"/>
      <c r="Z24" s="9"/>
      <c r="AA24" s="10"/>
    </row>
    <row r="25" spans="1:27" ht="15" customHeight="1" x14ac:dyDescent="0.25">
      <c r="A25" s="21"/>
      <c r="B25" s="15"/>
      <c r="C25" s="15"/>
      <c r="D25" s="15"/>
      <c r="E25" s="15"/>
      <c r="F25" s="15"/>
      <c r="G25" s="15"/>
      <c r="H25" s="15"/>
      <c r="I25" s="15"/>
      <c r="J25" s="15"/>
      <c r="K25" s="19"/>
      <c r="L25" s="9"/>
      <c r="N25" s="8" t="s">
        <v>91</v>
      </c>
      <c r="T25" s="10"/>
      <c r="U25" s="10"/>
      <c r="V25" s="10"/>
      <c r="W25" s="10"/>
      <c r="X25" s="10"/>
      <c r="Y25" s="10"/>
      <c r="Z25" s="9"/>
      <c r="AA25" s="10"/>
    </row>
    <row r="26" spans="1:27" ht="15" customHeight="1" x14ac:dyDescent="0.25">
      <c r="A26" s="21"/>
      <c r="B26" s="15"/>
      <c r="C26" s="25" t="s">
        <v>87</v>
      </c>
      <c r="D26" s="33" t="s">
        <v>88</v>
      </c>
      <c r="E26" s="15"/>
      <c r="F26" s="15"/>
      <c r="G26" s="15"/>
      <c r="H26" s="15"/>
      <c r="I26" s="15"/>
      <c r="J26" s="15"/>
      <c r="K26" s="19"/>
      <c r="L26" s="9"/>
      <c r="N26" s="8" t="s">
        <v>92</v>
      </c>
      <c r="T26" s="10"/>
      <c r="U26" s="10"/>
      <c r="V26" s="10"/>
      <c r="W26" s="10"/>
      <c r="X26" s="10"/>
      <c r="Y26" s="10"/>
      <c r="Z26" s="9"/>
      <c r="AA26" s="10"/>
    </row>
    <row r="27" spans="1:27" ht="15" customHeight="1" x14ac:dyDescent="0.25">
      <c r="A27" s="21"/>
      <c r="B27" s="15"/>
      <c r="C27" s="37">
        <v>0.1</v>
      </c>
      <c r="D27" s="38" t="s">
        <v>90</v>
      </c>
      <c r="E27" s="15"/>
      <c r="F27" s="15"/>
      <c r="G27" s="15"/>
      <c r="H27" s="15"/>
      <c r="I27" s="15"/>
      <c r="J27" s="15"/>
      <c r="K27" s="19"/>
      <c r="L27" s="9"/>
      <c r="N27" s="8" t="s">
        <v>93</v>
      </c>
      <c r="T27" s="10"/>
      <c r="U27" s="10"/>
      <c r="V27" s="10"/>
      <c r="W27" s="10"/>
      <c r="X27" s="10"/>
      <c r="Y27" s="10"/>
      <c r="Z27" s="9"/>
      <c r="AA27" s="10"/>
    </row>
    <row r="28" spans="1:27" ht="15" customHeight="1" x14ac:dyDescent="0.25">
      <c r="A28" s="21"/>
      <c r="B28" s="15"/>
      <c r="C28" s="37">
        <v>0.5</v>
      </c>
      <c r="D28" s="87">
        <v>1.9000000000000001E-4</v>
      </c>
      <c r="E28" s="15"/>
      <c r="F28" s="15"/>
      <c r="G28" s="15"/>
      <c r="H28" s="15"/>
      <c r="I28" s="15"/>
      <c r="J28" s="15"/>
      <c r="K28" s="19"/>
      <c r="L28" s="9"/>
      <c r="N28" s="8" t="s">
        <v>94</v>
      </c>
      <c r="T28" s="10"/>
      <c r="U28" s="10"/>
      <c r="V28" s="10"/>
      <c r="W28" s="10"/>
      <c r="X28" s="10"/>
      <c r="Y28" s="10"/>
      <c r="Z28" s="9"/>
      <c r="AA28" s="10"/>
    </row>
    <row r="29" spans="1:27" x14ac:dyDescent="0.25">
      <c r="A29" s="21"/>
      <c r="B29" s="15"/>
      <c r="C29" s="34">
        <v>0.9</v>
      </c>
      <c r="D29" s="88">
        <v>1.64E-4</v>
      </c>
      <c r="E29" s="15"/>
      <c r="F29" s="15"/>
      <c r="G29" s="15"/>
      <c r="H29" s="15"/>
      <c r="I29" s="15"/>
      <c r="J29" s="15"/>
      <c r="K29" s="19"/>
      <c r="L29" s="9"/>
      <c r="T29" s="10"/>
      <c r="U29" s="10"/>
      <c r="V29" s="10"/>
      <c r="W29" s="10"/>
      <c r="X29" s="10"/>
      <c r="Y29" s="10"/>
      <c r="Z29" s="9"/>
      <c r="AA29" s="10"/>
    </row>
    <row r="30" spans="1:27" ht="15.75" thickBot="1" x14ac:dyDescent="0.3">
      <c r="A30" s="26"/>
      <c r="B30" s="22"/>
      <c r="C30" s="22"/>
      <c r="D30" s="22"/>
      <c r="E30" s="22"/>
      <c r="F30" s="22"/>
      <c r="G30" s="22"/>
      <c r="H30" s="22"/>
      <c r="I30" s="22"/>
      <c r="J30" s="22"/>
      <c r="K30" s="73"/>
      <c r="L30" s="9"/>
      <c r="N30" s="8" t="s">
        <v>95</v>
      </c>
      <c r="T30" s="10"/>
      <c r="U30" s="10"/>
      <c r="V30" s="10"/>
      <c r="W30" s="10"/>
      <c r="X30" s="10"/>
      <c r="Y30" s="10"/>
      <c r="Z30" s="9"/>
      <c r="AA30" s="10"/>
    </row>
    <row r="31" spans="1:27" x14ac:dyDescent="0.25">
      <c r="K31" s="10"/>
      <c r="L31" s="9"/>
      <c r="N31" s="8" t="s">
        <v>96</v>
      </c>
      <c r="T31" s="10"/>
      <c r="U31" s="10"/>
      <c r="V31" s="10"/>
      <c r="W31" s="10"/>
      <c r="X31" s="10"/>
      <c r="Y31" s="10"/>
      <c r="Z31" s="9"/>
      <c r="AA31" s="10"/>
    </row>
    <row r="32" spans="1:27" x14ac:dyDescent="0.25">
      <c r="K32" s="10"/>
      <c r="L32" s="9"/>
      <c r="N32" s="8" t="s">
        <v>97</v>
      </c>
      <c r="T32" s="10"/>
      <c r="U32" s="10"/>
      <c r="V32" s="10"/>
      <c r="W32" s="10"/>
      <c r="X32" s="10"/>
      <c r="Y32" s="10"/>
      <c r="Z32" s="9"/>
      <c r="AA32" s="10"/>
    </row>
    <row r="33" spans="1:27" x14ac:dyDescent="0.25">
      <c r="K33" s="10"/>
      <c r="L33" s="9"/>
      <c r="N33" s="40" t="s">
        <v>98</v>
      </c>
      <c r="O33" s="8" t="str">
        <f>"(("&amp;O20&amp;" - "&amp; Q20&amp;")^2 + (" &amp; O21&amp;" - "&amp;Q21&amp;")^2 + ("&amp;O22&amp;" - "&amp;Q22&amp;")^2 ) / 3"</f>
        <v>((0.1148 - 0.0954)^2 + (0.114 - 0.1021)^2 + (0.1184 - 0.1057)^2 ) / 3</v>
      </c>
      <c r="T33" s="10"/>
      <c r="U33" s="10"/>
      <c r="V33" s="10"/>
      <c r="W33" s="10"/>
      <c r="X33" s="10"/>
      <c r="Y33" s="10"/>
      <c r="Z33" s="9"/>
      <c r="AA33" s="10"/>
    </row>
    <row r="34" spans="1:27" x14ac:dyDescent="0.25">
      <c r="K34" s="10"/>
      <c r="L34" s="9"/>
      <c r="N34" s="27" t="s">
        <v>11</v>
      </c>
      <c r="O34" s="82">
        <f>((O20-Q20)^2+(O21-Q21)^2+(O22-Q22)^2)/3</f>
        <v>2.264200000000001E-4</v>
      </c>
      <c r="T34" s="10"/>
      <c r="U34" s="10"/>
      <c r="V34" s="10"/>
      <c r="W34" s="10"/>
      <c r="X34" s="10"/>
      <c r="Y34" s="10"/>
      <c r="Z34" s="9"/>
      <c r="AA34" s="10"/>
    </row>
    <row r="35" spans="1:27" x14ac:dyDescent="0.25">
      <c r="K35" s="10"/>
      <c r="L35" s="9"/>
      <c r="N35" s="27" t="s">
        <v>11</v>
      </c>
      <c r="O35" s="83">
        <f>O34</f>
        <v>2.264200000000001E-4</v>
      </c>
      <c r="T35" s="10"/>
      <c r="U35" s="10"/>
      <c r="V35" s="10"/>
      <c r="W35" s="10"/>
      <c r="X35" s="10"/>
      <c r="Y35" s="10"/>
      <c r="Z35" s="9"/>
      <c r="AA35" s="10"/>
    </row>
    <row r="36" spans="1:27" x14ac:dyDescent="0.25">
      <c r="K36" s="10"/>
      <c r="L36" s="9"/>
      <c r="T36" s="10"/>
      <c r="U36" s="10"/>
      <c r="V36" s="10"/>
      <c r="W36" s="10"/>
      <c r="X36" s="10"/>
      <c r="Y36" s="10"/>
      <c r="Z36" s="9"/>
      <c r="AA36" s="10"/>
    </row>
    <row r="37" spans="1:27" x14ac:dyDescent="0.25">
      <c r="K37" s="10"/>
      <c r="L37" s="9"/>
      <c r="N37" s="8" t="s">
        <v>99</v>
      </c>
      <c r="T37" s="10"/>
      <c r="U37" s="10"/>
      <c r="V37" s="10"/>
      <c r="W37" s="10"/>
      <c r="X37" s="10"/>
      <c r="Y37" s="10"/>
      <c r="Z37" s="9"/>
      <c r="AA37" s="10"/>
    </row>
    <row r="38" spans="1:27" x14ac:dyDescent="0.25">
      <c r="K38" s="10"/>
      <c r="L38" s="9"/>
      <c r="T38" s="10"/>
      <c r="U38" s="10"/>
      <c r="V38" s="10"/>
      <c r="W38" s="10"/>
      <c r="X38" s="10"/>
      <c r="Y38" s="10"/>
      <c r="Z38" s="9"/>
      <c r="AA38" s="10"/>
    </row>
    <row r="39" spans="1:27" x14ac:dyDescent="0.25">
      <c r="A39" s="10"/>
      <c r="B39" s="10"/>
      <c r="K39" s="10"/>
      <c r="L39" s="9"/>
      <c r="N39" s="8" t="s">
        <v>100</v>
      </c>
      <c r="T39" s="10"/>
      <c r="U39" s="10"/>
      <c r="V39" s="10"/>
      <c r="W39" s="10"/>
      <c r="X39" s="10"/>
      <c r="Y39" s="10"/>
      <c r="Z39" s="9"/>
      <c r="AA39" s="10"/>
    </row>
    <row r="40" spans="1:27" x14ac:dyDescent="0.25">
      <c r="L40" s="9"/>
      <c r="N40" s="8" t="s">
        <v>101</v>
      </c>
      <c r="T40" s="10"/>
      <c r="U40" s="10"/>
      <c r="V40" s="10"/>
      <c r="W40" s="10"/>
      <c r="X40" s="10"/>
      <c r="Y40" s="10"/>
      <c r="Z40" s="9"/>
      <c r="AA40" s="10"/>
    </row>
    <row r="41" spans="1:27" x14ac:dyDescent="0.25">
      <c r="L41" s="9"/>
      <c r="N41" s="40" t="s">
        <v>102</v>
      </c>
      <c r="O41" s="8" t="str">
        <f>"( 0.9 / 2 ) * "&amp; O22 &amp;" + ( 0.9 / 2 ) * "&amp; O21&amp; " + ( 1 - 0.9 ) * "&amp;P22</f>
        <v>( 0.9 / 2 ) * 0.1184 + ( 0.9 / 2 ) * 0.114 + ( 1 - 0.9 ) * 0.1074</v>
      </c>
      <c r="T41" s="10"/>
      <c r="U41" s="10"/>
      <c r="V41" s="10"/>
      <c r="W41" s="10"/>
      <c r="X41" s="10"/>
      <c r="Y41" s="10"/>
      <c r="Z41" s="9"/>
      <c r="AA41" s="10"/>
    </row>
    <row r="42" spans="1:27" x14ac:dyDescent="0.25">
      <c r="L42" s="9"/>
      <c r="N42" s="27" t="s">
        <v>11</v>
      </c>
      <c r="O42" s="60">
        <f>(0.9/2)*O22+(0.9/2)*O21+(1-0.9)*P22</f>
        <v>0.11532000000000001</v>
      </c>
      <c r="T42" s="10"/>
      <c r="U42" s="10"/>
      <c r="V42" s="10"/>
      <c r="W42" s="10"/>
      <c r="X42" s="10"/>
      <c r="Y42" s="10"/>
      <c r="Z42" s="9"/>
      <c r="AA42" s="10"/>
    </row>
    <row r="43" spans="1:27" x14ac:dyDescent="0.25">
      <c r="L43" s="9"/>
      <c r="T43" s="10"/>
      <c r="U43" s="10"/>
      <c r="V43" s="10"/>
      <c r="W43" s="10"/>
      <c r="X43" s="10"/>
      <c r="Y43" s="10"/>
      <c r="Z43" s="9"/>
      <c r="AA43" s="10"/>
    </row>
    <row r="44" spans="1:27" x14ac:dyDescent="0.25">
      <c r="L44" s="9"/>
      <c r="N44" s="8" t="s">
        <v>103</v>
      </c>
      <c r="T44" s="10"/>
      <c r="U44" s="10"/>
      <c r="V44" s="10"/>
      <c r="W44" s="10"/>
      <c r="X44" s="10"/>
      <c r="Y44" s="10"/>
      <c r="Z44" s="9"/>
      <c r="AA44" s="10"/>
    </row>
    <row r="45" spans="1:27" x14ac:dyDescent="0.25">
      <c r="L45" s="9"/>
      <c r="Y45" s="10"/>
      <c r="Z45" s="9"/>
      <c r="AA45" s="10"/>
    </row>
    <row r="46" spans="1:27" x14ac:dyDescent="0.25">
      <c r="L46" s="9"/>
      <c r="Y46" s="10"/>
      <c r="Z46" s="9"/>
      <c r="AA46" s="10"/>
    </row>
    <row r="47" spans="1:27" x14ac:dyDescent="0.25">
      <c r="L47" s="9"/>
      <c r="T47" s="10"/>
      <c r="U47" s="10"/>
      <c r="V47" s="10"/>
      <c r="W47" s="10"/>
      <c r="X47" s="10"/>
      <c r="Y47" s="10"/>
      <c r="Z47" s="9"/>
      <c r="AA47" s="10"/>
    </row>
    <row r="48" spans="1:27" x14ac:dyDescent="0.25">
      <c r="L48" s="9"/>
      <c r="T48" s="10"/>
      <c r="U48" s="10"/>
      <c r="V48" s="10"/>
      <c r="W48" s="10"/>
      <c r="X48" s="10"/>
      <c r="Y48" s="10"/>
      <c r="Z48" s="9"/>
      <c r="AA48" s="10"/>
    </row>
    <row r="49" spans="12:27" x14ac:dyDescent="0.25">
      <c r="L49" s="9"/>
      <c r="T49" s="10"/>
      <c r="U49" s="10"/>
      <c r="V49" s="10"/>
      <c r="W49" s="10"/>
      <c r="X49" s="10"/>
      <c r="Y49" s="10"/>
      <c r="Z49" s="9"/>
      <c r="AA49" s="10"/>
    </row>
  </sheetData>
  <sheetProtection algorithmName="SHA-512" hashValue="VjdrcMtN8Y6WyPZ05KWw+KE+a9lHMIpYnYbjCuNjG6cS8IgFa7szoXupLI9SKeeKQvEIpHoTSEYQDMYRNs7Ugg==" saltValue="4y1Q1eNu6p51QrIQW7HtWg==" spinCount="100000" sheet="1" objects="1" scenarios="1" formatCells="0" formatColumns="0" formatRows="0"/>
  <mergeCells count="2">
    <mergeCell ref="C11:C12"/>
    <mergeCell ref="J1:K1"/>
  </mergeCells>
  <hyperlinks>
    <hyperlink ref="J1" location="TOC!A1" display="Return to TOC" xr:uid="{8C512995-818E-480A-BA8B-A8A051B13882}"/>
  </hyperlink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99E07F-3BC5-4E12-B157-CA2FA643AC3C}">
  <sheetPr codeName="Sheet39"/>
  <dimension ref="A1:V49"/>
  <sheetViews>
    <sheetView zoomScaleNormal="100" workbookViewId="0"/>
  </sheetViews>
  <sheetFormatPr defaultColWidth="9.140625" defaultRowHeight="15" x14ac:dyDescent="0.25"/>
  <cols>
    <col min="1" max="1" width="10.7109375" style="8" customWidth="1"/>
    <col min="2" max="2" width="3.7109375" style="8" customWidth="1"/>
    <col min="3" max="3" width="18.28515625" style="8" customWidth="1"/>
    <col min="4" max="4" width="24.28515625" style="8" bestFit="1" customWidth="1"/>
    <col min="5" max="5" width="17.7109375" style="8" customWidth="1"/>
    <col min="6" max="6" width="17.28515625" style="8" customWidth="1"/>
    <col min="7" max="7" width="2.7109375" style="8" customWidth="1"/>
    <col min="8" max="8" width="7.140625" style="8" customWidth="1"/>
    <col min="9" max="11" width="15.7109375" style="8" customWidth="1"/>
    <col min="12" max="12" width="9.140625" style="8" customWidth="1"/>
    <col min="13" max="13" width="15.7109375" style="8" customWidth="1"/>
    <col min="14" max="16" width="9.140625" style="8" customWidth="1"/>
    <col min="17" max="20" width="4.7109375" style="8" customWidth="1"/>
    <col min="21" max="16384" width="9.140625" style="8"/>
  </cols>
  <sheetData>
    <row r="1" spans="1:22" x14ac:dyDescent="0.25">
      <c r="A1" s="11" t="s">
        <v>3</v>
      </c>
      <c r="B1" s="12"/>
      <c r="C1" s="12" t="s">
        <v>15</v>
      </c>
      <c r="D1" s="13"/>
      <c r="E1" s="89"/>
      <c r="F1" s="39" t="s">
        <v>8</v>
      </c>
      <c r="G1" s="24"/>
      <c r="H1" s="7" t="s">
        <v>9</v>
      </c>
      <c r="U1" s="24"/>
    </row>
    <row r="2" spans="1:22" x14ac:dyDescent="0.25">
      <c r="A2" s="14" t="s">
        <v>4</v>
      </c>
      <c r="B2" s="15"/>
      <c r="C2" s="15" t="s">
        <v>106</v>
      </c>
      <c r="D2" s="15"/>
      <c r="E2" s="15"/>
      <c r="F2" s="16"/>
      <c r="G2" s="24"/>
      <c r="U2" s="24"/>
    </row>
    <row r="3" spans="1:22" x14ac:dyDescent="0.25">
      <c r="A3" s="14" t="s">
        <v>5</v>
      </c>
      <c r="B3" s="15"/>
      <c r="C3" s="15" t="s">
        <v>107</v>
      </c>
      <c r="D3" s="15"/>
      <c r="E3" s="15"/>
      <c r="F3" s="16"/>
      <c r="G3" s="24"/>
      <c r="H3" s="8" t="s">
        <v>108</v>
      </c>
      <c r="U3" s="24"/>
    </row>
    <row r="4" spans="1:22" x14ac:dyDescent="0.25">
      <c r="A4" s="17"/>
      <c r="B4" s="18"/>
      <c r="C4" s="18"/>
      <c r="D4" s="18"/>
      <c r="E4" s="18"/>
      <c r="F4" s="19"/>
      <c r="G4" s="9"/>
      <c r="H4" s="8" t="s">
        <v>109</v>
      </c>
      <c r="U4" s="9"/>
      <c r="V4" s="10"/>
    </row>
    <row r="5" spans="1:22" ht="15" customHeight="1" x14ac:dyDescent="0.25">
      <c r="A5" s="20" t="s">
        <v>6</v>
      </c>
      <c r="B5" s="15"/>
      <c r="C5" s="15" t="s">
        <v>123</v>
      </c>
      <c r="D5" s="15"/>
      <c r="E5" s="15"/>
      <c r="F5" s="16"/>
      <c r="G5" s="9"/>
      <c r="R5" s="10"/>
      <c r="S5" s="10"/>
      <c r="T5" s="10"/>
      <c r="U5" s="9"/>
      <c r="V5" s="10"/>
    </row>
    <row r="6" spans="1:22" x14ac:dyDescent="0.25">
      <c r="A6" s="21"/>
      <c r="B6" s="15"/>
      <c r="C6" s="15" t="s">
        <v>124</v>
      </c>
      <c r="D6" s="15"/>
      <c r="E6" s="15"/>
      <c r="F6" s="16"/>
      <c r="G6" s="9"/>
      <c r="R6" s="10"/>
      <c r="S6" s="10"/>
      <c r="T6" s="10"/>
      <c r="U6" s="9"/>
      <c r="V6" s="10"/>
    </row>
    <row r="7" spans="1:22" ht="15" customHeight="1" x14ac:dyDescent="0.25">
      <c r="A7" s="21"/>
      <c r="B7" s="15"/>
      <c r="C7" s="15" t="s">
        <v>125</v>
      </c>
      <c r="D7" s="15"/>
      <c r="E7" s="15"/>
      <c r="F7" s="16"/>
      <c r="G7" s="9"/>
      <c r="R7" s="10"/>
      <c r="S7" s="10"/>
      <c r="T7" s="10"/>
      <c r="U7" s="9"/>
      <c r="V7" s="10"/>
    </row>
    <row r="8" spans="1:22" ht="15" customHeight="1" x14ac:dyDescent="0.25">
      <c r="A8" s="20"/>
      <c r="B8" s="18"/>
      <c r="C8" s="15"/>
      <c r="D8" s="15"/>
      <c r="E8" s="15"/>
      <c r="F8" s="16"/>
      <c r="G8" s="9"/>
      <c r="H8" s="8" t="s">
        <v>111</v>
      </c>
      <c r="R8" s="10"/>
      <c r="S8" s="10"/>
      <c r="T8" s="10"/>
      <c r="U8" s="9"/>
      <c r="V8" s="10"/>
    </row>
    <row r="9" spans="1:22" x14ac:dyDescent="0.25">
      <c r="A9" s="20"/>
      <c r="B9" s="18"/>
      <c r="C9" s="15" t="s">
        <v>110</v>
      </c>
      <c r="D9" s="15"/>
      <c r="E9" s="15"/>
      <c r="F9" s="16"/>
      <c r="G9" s="9"/>
      <c r="R9" s="10"/>
      <c r="S9" s="10"/>
      <c r="T9" s="10"/>
      <c r="U9" s="9"/>
      <c r="V9" s="10"/>
    </row>
    <row r="10" spans="1:22" x14ac:dyDescent="0.25">
      <c r="A10" s="17"/>
      <c r="B10" s="18"/>
      <c r="C10" s="25" t="s">
        <v>112</v>
      </c>
      <c r="D10" s="33" t="s">
        <v>113</v>
      </c>
      <c r="E10" s="15"/>
      <c r="F10" s="16"/>
      <c r="G10" s="9"/>
      <c r="H10" s="8" t="s">
        <v>114</v>
      </c>
      <c r="R10" s="10"/>
      <c r="S10" s="10"/>
      <c r="T10" s="10"/>
      <c r="U10" s="9"/>
      <c r="V10" s="10"/>
    </row>
    <row r="11" spans="1:22" x14ac:dyDescent="0.25">
      <c r="A11" s="17"/>
      <c r="B11" s="18"/>
      <c r="C11" s="37">
        <v>0</v>
      </c>
      <c r="D11" s="94">
        <f>130*0.00001</f>
        <v>1.3000000000000002E-3</v>
      </c>
      <c r="E11" s="15"/>
      <c r="F11" s="16"/>
      <c r="G11" s="9"/>
      <c r="H11" s="8" t="s">
        <v>115</v>
      </c>
      <c r="R11" s="10"/>
      <c r="S11" s="10"/>
      <c r="T11" s="10"/>
      <c r="U11" s="9"/>
      <c r="V11" s="10"/>
    </row>
    <row r="12" spans="1:22" x14ac:dyDescent="0.25">
      <c r="A12" s="17"/>
      <c r="B12" s="18"/>
      <c r="C12" s="37">
        <v>1</v>
      </c>
      <c r="D12" s="94">
        <f>60*0.00001</f>
        <v>6.0000000000000006E-4</v>
      </c>
      <c r="E12" s="15"/>
      <c r="F12" s="16"/>
      <c r="G12" s="9"/>
      <c r="R12" s="10"/>
      <c r="S12" s="10"/>
      <c r="T12" s="10"/>
      <c r="U12" s="9"/>
      <c r="V12" s="10"/>
    </row>
    <row r="13" spans="1:22" x14ac:dyDescent="0.25">
      <c r="A13" s="17"/>
      <c r="B13" s="18"/>
      <c r="C13" s="37">
        <v>2</v>
      </c>
      <c r="D13" s="94">
        <f>55*0.00001</f>
        <v>5.5000000000000003E-4</v>
      </c>
      <c r="E13" s="15"/>
      <c r="F13" s="16"/>
      <c r="G13" s="9"/>
      <c r="R13" s="10"/>
      <c r="S13" s="10"/>
      <c r="T13" s="10"/>
      <c r="U13" s="9"/>
      <c r="V13" s="10"/>
    </row>
    <row r="14" spans="1:22" x14ac:dyDescent="0.25">
      <c r="A14" s="17"/>
      <c r="B14" s="18"/>
      <c r="C14" s="37">
        <v>3</v>
      </c>
      <c r="D14" s="94">
        <f>50*0.00001</f>
        <v>5.0000000000000001E-4</v>
      </c>
      <c r="E14" s="15"/>
      <c r="F14" s="16"/>
      <c r="G14" s="9"/>
      <c r="R14" s="10"/>
      <c r="S14" s="10"/>
      <c r="T14" s="10"/>
      <c r="U14" s="9"/>
      <c r="V14" s="10"/>
    </row>
    <row r="15" spans="1:22" x14ac:dyDescent="0.25">
      <c r="A15" s="21"/>
      <c r="B15" s="15"/>
      <c r="C15" s="34">
        <v>4</v>
      </c>
      <c r="D15" s="95">
        <f>45*0.00001</f>
        <v>4.5000000000000004E-4</v>
      </c>
      <c r="E15" s="15"/>
      <c r="F15" s="16"/>
      <c r="G15" s="9"/>
      <c r="R15" s="10"/>
      <c r="S15" s="10"/>
      <c r="T15" s="10"/>
      <c r="U15" s="9"/>
      <c r="V15" s="10"/>
    </row>
    <row r="16" spans="1:22" x14ac:dyDescent="0.25">
      <c r="A16" s="21"/>
      <c r="B16" s="15"/>
      <c r="C16" s="15"/>
      <c r="D16" s="15"/>
      <c r="E16" s="15"/>
      <c r="F16" s="16"/>
      <c r="G16" s="9"/>
      <c r="H16" s="8" t="s">
        <v>116</v>
      </c>
      <c r="R16" s="10"/>
      <c r="S16" s="10"/>
      <c r="T16" s="10"/>
      <c r="U16" s="9"/>
      <c r="V16" s="10"/>
    </row>
    <row r="17" spans="1:22" x14ac:dyDescent="0.25">
      <c r="A17" s="14" t="s">
        <v>7</v>
      </c>
      <c r="B17" s="15"/>
      <c r="C17" s="15" t="s">
        <v>126</v>
      </c>
      <c r="D17" s="15"/>
      <c r="E17" s="15"/>
      <c r="F17" s="16"/>
      <c r="G17" s="9"/>
      <c r="R17" s="10"/>
      <c r="S17" s="10"/>
      <c r="T17" s="10"/>
      <c r="U17" s="9"/>
      <c r="V17" s="10"/>
    </row>
    <row r="18" spans="1:22" ht="15.75" thickBot="1" x14ac:dyDescent="0.3">
      <c r="A18" s="26"/>
      <c r="B18" s="22"/>
      <c r="C18" s="22" t="s">
        <v>127</v>
      </c>
      <c r="D18" s="22"/>
      <c r="E18" s="22"/>
      <c r="F18" s="23"/>
      <c r="G18" s="9"/>
      <c r="H18" s="8" t="s">
        <v>117</v>
      </c>
      <c r="J18" s="8" t="s">
        <v>118</v>
      </c>
      <c r="R18" s="10"/>
      <c r="S18" s="10"/>
      <c r="T18" s="10"/>
      <c r="U18" s="9"/>
      <c r="V18" s="10"/>
    </row>
    <row r="19" spans="1:22" ht="15" customHeight="1" x14ac:dyDescent="0.25">
      <c r="G19" s="9"/>
      <c r="H19" s="90" t="s">
        <v>119</v>
      </c>
      <c r="I19" s="91">
        <f>D12+D11-D15-D14</f>
        <v>9.5000000000000011E-4</v>
      </c>
      <c r="R19" s="10"/>
      <c r="S19" s="10"/>
      <c r="T19" s="10"/>
      <c r="U19" s="9"/>
      <c r="V19" s="10"/>
    </row>
    <row r="20" spans="1:22" x14ac:dyDescent="0.25">
      <c r="G20" s="9"/>
      <c r="R20" s="10"/>
      <c r="S20" s="10"/>
      <c r="T20" s="10"/>
      <c r="U20" s="9"/>
      <c r="V20" s="10"/>
    </row>
    <row r="21" spans="1:22" x14ac:dyDescent="0.25">
      <c r="G21" s="9"/>
      <c r="H21" s="8" t="s">
        <v>120</v>
      </c>
      <c r="L21" s="8" t="s">
        <v>121</v>
      </c>
      <c r="R21" s="10"/>
      <c r="S21" s="10"/>
      <c r="T21" s="10"/>
      <c r="U21" s="9"/>
      <c r="V21" s="10"/>
    </row>
    <row r="22" spans="1:22" x14ac:dyDescent="0.25">
      <c r="G22" s="9"/>
      <c r="I22" s="92">
        <f>(D15-D12+I19/2)/(D11-D12)</f>
        <v>0.4642857142857143</v>
      </c>
      <c r="O22" s="10"/>
      <c r="P22" s="10"/>
      <c r="Q22" s="10"/>
      <c r="R22" s="10"/>
      <c r="S22" s="10"/>
      <c r="T22" s="10"/>
      <c r="U22" s="9"/>
      <c r="V22" s="10"/>
    </row>
    <row r="23" spans="1:22" ht="15" customHeight="1" x14ac:dyDescent="0.25">
      <c r="G23" s="9"/>
      <c r="O23" s="10"/>
      <c r="P23" s="10"/>
      <c r="Q23" s="10"/>
      <c r="R23" s="10"/>
      <c r="S23" s="10"/>
      <c r="T23" s="10"/>
      <c r="U23" s="9"/>
      <c r="V23" s="10"/>
    </row>
    <row r="24" spans="1:22" ht="15" customHeight="1" x14ac:dyDescent="0.25">
      <c r="G24" s="9"/>
      <c r="H24" s="8" t="s">
        <v>122</v>
      </c>
      <c r="O24" s="10"/>
      <c r="P24" s="10"/>
      <c r="Q24" s="10"/>
      <c r="R24" s="10"/>
      <c r="S24" s="10"/>
      <c r="T24" s="10"/>
      <c r="U24" s="9"/>
      <c r="V24" s="10"/>
    </row>
    <row r="25" spans="1:22" ht="15" customHeight="1" x14ac:dyDescent="0.25">
      <c r="G25" s="9"/>
      <c r="I25" s="93">
        <f>1-I22</f>
        <v>0.5357142857142857</v>
      </c>
      <c r="O25" s="10"/>
      <c r="P25" s="10"/>
      <c r="Q25" s="10"/>
      <c r="R25" s="10"/>
      <c r="S25" s="10"/>
      <c r="T25" s="10"/>
      <c r="U25" s="9"/>
      <c r="V25" s="10"/>
    </row>
    <row r="26" spans="1:22" ht="15" customHeight="1" x14ac:dyDescent="0.25">
      <c r="G26" s="9"/>
      <c r="O26" s="10"/>
      <c r="P26" s="10"/>
      <c r="Q26" s="10"/>
      <c r="R26" s="10"/>
      <c r="S26" s="10"/>
      <c r="T26" s="10"/>
      <c r="U26" s="9"/>
      <c r="V26" s="10"/>
    </row>
    <row r="27" spans="1:22" ht="15" customHeight="1" x14ac:dyDescent="0.25">
      <c r="G27" s="9"/>
      <c r="O27" s="10"/>
      <c r="P27" s="10"/>
      <c r="Q27" s="10"/>
      <c r="R27" s="10"/>
      <c r="S27" s="10"/>
      <c r="T27" s="10"/>
      <c r="U27" s="9"/>
      <c r="V27" s="10"/>
    </row>
    <row r="28" spans="1:22" ht="15" customHeight="1" x14ac:dyDescent="0.25">
      <c r="G28" s="9"/>
      <c r="O28" s="10"/>
      <c r="P28" s="10"/>
      <c r="Q28" s="10"/>
      <c r="R28" s="10"/>
      <c r="S28" s="10"/>
      <c r="T28" s="10"/>
      <c r="U28" s="9"/>
      <c r="V28" s="10"/>
    </row>
    <row r="29" spans="1:22" x14ac:dyDescent="0.25">
      <c r="G29" s="9"/>
      <c r="O29" s="10"/>
      <c r="P29" s="10"/>
      <c r="Q29" s="10"/>
      <c r="R29" s="10"/>
      <c r="S29" s="10"/>
      <c r="T29" s="10"/>
      <c r="U29" s="9"/>
      <c r="V29" s="10"/>
    </row>
    <row r="30" spans="1:22" x14ac:dyDescent="0.25">
      <c r="G30" s="9"/>
      <c r="O30" s="10"/>
      <c r="P30" s="10"/>
      <c r="Q30" s="10"/>
      <c r="R30" s="10"/>
      <c r="S30" s="10"/>
      <c r="T30" s="10"/>
      <c r="U30" s="9"/>
      <c r="V30" s="10"/>
    </row>
    <row r="31" spans="1:22" x14ac:dyDescent="0.25">
      <c r="G31" s="9"/>
      <c r="O31" s="10"/>
      <c r="P31" s="10"/>
      <c r="Q31" s="10"/>
      <c r="R31" s="10"/>
      <c r="S31" s="10"/>
      <c r="T31" s="10"/>
      <c r="U31" s="9"/>
      <c r="V31" s="10"/>
    </row>
    <row r="32" spans="1:22" x14ac:dyDescent="0.25">
      <c r="G32" s="9"/>
      <c r="O32" s="10"/>
      <c r="P32" s="10"/>
      <c r="Q32" s="10"/>
      <c r="R32" s="10"/>
      <c r="S32" s="10"/>
      <c r="T32" s="10"/>
      <c r="U32" s="9"/>
      <c r="V32" s="10"/>
    </row>
    <row r="33" spans="1:22" x14ac:dyDescent="0.25">
      <c r="G33" s="9"/>
      <c r="O33" s="10"/>
      <c r="P33" s="10"/>
      <c r="Q33" s="10"/>
      <c r="R33" s="10"/>
      <c r="S33" s="10"/>
      <c r="T33" s="10"/>
      <c r="U33" s="9"/>
      <c r="V33" s="10"/>
    </row>
    <row r="34" spans="1:22" x14ac:dyDescent="0.25">
      <c r="G34" s="9"/>
      <c r="O34" s="10"/>
      <c r="P34" s="10"/>
      <c r="Q34" s="10"/>
      <c r="R34" s="10"/>
      <c r="S34" s="10"/>
      <c r="T34" s="10"/>
      <c r="U34" s="9"/>
      <c r="V34" s="10"/>
    </row>
    <row r="35" spans="1:22" x14ac:dyDescent="0.25">
      <c r="G35" s="9"/>
      <c r="O35" s="10"/>
      <c r="P35" s="10"/>
      <c r="Q35" s="10"/>
      <c r="R35" s="10"/>
      <c r="S35" s="10"/>
      <c r="T35" s="10"/>
      <c r="U35" s="9"/>
      <c r="V35" s="10"/>
    </row>
    <row r="36" spans="1:22" x14ac:dyDescent="0.25">
      <c r="G36" s="9"/>
      <c r="O36" s="10"/>
      <c r="P36" s="10"/>
      <c r="Q36" s="10"/>
      <c r="R36" s="10"/>
      <c r="S36" s="10"/>
      <c r="T36" s="10"/>
      <c r="U36" s="9"/>
      <c r="V36" s="10"/>
    </row>
    <row r="37" spans="1:22" x14ac:dyDescent="0.25">
      <c r="G37" s="9"/>
      <c r="O37" s="10"/>
      <c r="P37" s="10"/>
      <c r="Q37" s="10"/>
      <c r="R37" s="10"/>
      <c r="S37" s="10"/>
      <c r="T37" s="10"/>
      <c r="U37" s="9"/>
      <c r="V37" s="10"/>
    </row>
    <row r="38" spans="1:22" x14ac:dyDescent="0.25">
      <c r="G38" s="9"/>
      <c r="O38" s="10"/>
      <c r="P38" s="10"/>
      <c r="Q38" s="10"/>
      <c r="R38" s="10"/>
      <c r="S38" s="10"/>
      <c r="T38" s="10"/>
      <c r="U38" s="9"/>
      <c r="V38" s="10"/>
    </row>
    <row r="39" spans="1:22" x14ac:dyDescent="0.25">
      <c r="A39" s="10"/>
      <c r="B39" s="10"/>
      <c r="G39" s="9"/>
      <c r="O39" s="10"/>
      <c r="P39" s="10"/>
      <c r="Q39" s="10"/>
      <c r="R39" s="10"/>
      <c r="S39" s="10"/>
      <c r="T39" s="10"/>
      <c r="U39" s="9"/>
      <c r="V39" s="10"/>
    </row>
    <row r="40" spans="1:22" x14ac:dyDescent="0.25">
      <c r="G40" s="9"/>
      <c r="O40" s="10"/>
      <c r="P40" s="10"/>
      <c r="Q40" s="10"/>
      <c r="R40" s="10"/>
      <c r="S40" s="10"/>
      <c r="T40" s="10"/>
      <c r="U40" s="9"/>
      <c r="V40" s="10"/>
    </row>
    <row r="41" spans="1:22" x14ac:dyDescent="0.25">
      <c r="G41" s="9"/>
      <c r="O41" s="10"/>
      <c r="P41" s="10"/>
      <c r="Q41" s="10"/>
      <c r="R41" s="10"/>
      <c r="S41" s="10"/>
      <c r="T41" s="10"/>
      <c r="U41" s="9"/>
      <c r="V41" s="10"/>
    </row>
    <row r="42" spans="1:22" x14ac:dyDescent="0.25">
      <c r="G42" s="9"/>
      <c r="O42" s="10"/>
      <c r="P42" s="10"/>
      <c r="Q42" s="10"/>
      <c r="R42" s="10"/>
      <c r="S42" s="10"/>
      <c r="T42" s="10"/>
      <c r="U42" s="9"/>
      <c r="V42" s="10"/>
    </row>
    <row r="43" spans="1:22" x14ac:dyDescent="0.25">
      <c r="G43" s="9"/>
      <c r="O43" s="10"/>
      <c r="P43" s="10"/>
      <c r="Q43" s="10"/>
      <c r="R43" s="10"/>
      <c r="S43" s="10"/>
      <c r="T43" s="10"/>
      <c r="U43" s="9"/>
      <c r="V43" s="10"/>
    </row>
    <row r="44" spans="1:22" x14ac:dyDescent="0.25">
      <c r="G44" s="9"/>
      <c r="O44" s="10"/>
      <c r="P44" s="10"/>
      <c r="Q44" s="10"/>
      <c r="R44" s="10"/>
      <c r="S44" s="10"/>
      <c r="T44" s="10"/>
      <c r="U44" s="9"/>
      <c r="V44" s="10"/>
    </row>
    <row r="45" spans="1:22" x14ac:dyDescent="0.25">
      <c r="G45" s="9"/>
      <c r="O45" s="10"/>
      <c r="P45" s="10"/>
      <c r="Q45" s="10"/>
      <c r="R45" s="10"/>
      <c r="S45" s="10"/>
      <c r="T45" s="10"/>
      <c r="U45" s="9"/>
      <c r="V45" s="10"/>
    </row>
    <row r="46" spans="1:22" x14ac:dyDescent="0.25">
      <c r="G46" s="9"/>
      <c r="O46" s="10"/>
      <c r="P46" s="10"/>
      <c r="Q46" s="10"/>
      <c r="R46" s="10"/>
      <c r="S46" s="10"/>
      <c r="T46" s="10"/>
      <c r="U46" s="9"/>
      <c r="V46" s="10"/>
    </row>
    <row r="47" spans="1:22" x14ac:dyDescent="0.25">
      <c r="G47" s="9"/>
      <c r="O47" s="10"/>
      <c r="P47" s="10"/>
      <c r="Q47" s="10"/>
      <c r="R47" s="10"/>
      <c r="S47" s="10"/>
      <c r="T47" s="10"/>
      <c r="U47" s="9"/>
      <c r="V47" s="10"/>
    </row>
    <row r="48" spans="1:22" x14ac:dyDescent="0.25">
      <c r="G48" s="9"/>
      <c r="O48" s="10"/>
      <c r="P48" s="10"/>
      <c r="Q48" s="10"/>
      <c r="R48" s="10"/>
      <c r="S48" s="10"/>
      <c r="T48" s="10"/>
      <c r="U48" s="9"/>
      <c r="V48" s="10"/>
    </row>
    <row r="49" spans="7:22" x14ac:dyDescent="0.25">
      <c r="G49" s="9"/>
      <c r="O49" s="10"/>
      <c r="P49" s="10"/>
      <c r="Q49" s="10"/>
      <c r="R49" s="10"/>
      <c r="S49" s="10"/>
      <c r="T49" s="10"/>
      <c r="U49" s="9"/>
      <c r="V49" s="10"/>
    </row>
  </sheetData>
  <sheetProtection algorithmName="SHA-512" hashValue="KmMMzezGM53KJJYseZYOSfe7KikuYu07eGm3U7itkY0bN2PfOkc50EKyjqb8kaOjBrBvOefrG94OJlSS/mkVzw==" saltValue="r2zNFrKIV4wFN8+gLA/6ag==" spinCount="100000" sheet="1" objects="1" scenarios="1" formatCells="0" formatColumns="0" formatRows="0"/>
  <hyperlinks>
    <hyperlink ref="F1" location="TOC!A1" display="Return to TOC" xr:uid="{A46C6C5F-4634-4912-992C-F7206146E0D1}"/>
  </hyperlink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TOC</vt:lpstr>
      <vt:lpstr>W-Mahler-Credibility1</vt:lpstr>
      <vt:lpstr>W-Mahler-Credibility2</vt:lpstr>
      <vt:lpstr>W-Mahler-Credibility3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Jonathan</dc:creator>
  <cp:lastModifiedBy>Jonathan</cp:lastModifiedBy>
  <dcterms:created xsi:type="dcterms:W3CDTF">2021-03-10T11:20:16Z</dcterms:created>
  <dcterms:modified xsi:type="dcterms:W3CDTF">2021-08-12T11:34:11Z</dcterms:modified>
</cp:coreProperties>
</file>