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A41B51F7-3C42-4779-B9E4-FA8D8CCCD0D2}" xr6:coauthVersionLast="47" xr6:coauthVersionMax="47" xr10:uidLastSave="{00000000-0000-0000-0000-000000000000}"/>
  <bookViews>
    <workbookView xWindow="28680" yWindow="-120" windowWidth="19440" windowHeight="15000" xr2:uid="{E5E47C2A-CB7B-4DFD-9733-DC985EEB6B82}"/>
  </bookViews>
  <sheets>
    <sheet name="TOC" sheetId="1" r:id="rId1"/>
    <sheet name="Mahler1" sheetId="57" r:id="rId2"/>
    <sheet name="Mahler2" sheetId="58" r:id="rId3"/>
    <sheet name="Mahler3" sheetId="59" r:id="rId4"/>
    <sheet name="Mahler4" sheetId="60" r:id="rId5"/>
    <sheet name="Mahler5" sheetId="61" r:id="rId6"/>
    <sheet name="Mahler6" sheetId="62" r:id="rId7"/>
    <sheet name="Mahler7" sheetId="63" r:id="rId8"/>
    <sheet name="Mahler8" sheetId="64" r:id="rId9"/>
    <sheet name="Mahler9" sheetId="65" r:id="rId10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5" i="64" l="1"/>
  <c r="U25" i="64"/>
  <c r="T25" i="64"/>
  <c r="S25" i="64"/>
  <c r="O25" i="64"/>
  <c r="N25" i="64"/>
  <c r="M25" i="64"/>
  <c r="L25" i="64"/>
  <c r="M26" i="65"/>
  <c r="N27" i="65" s="1"/>
  <c r="O27" i="65" s="1"/>
  <c r="M27" i="65"/>
  <c r="M25" i="65"/>
  <c r="N26" i="65" s="1"/>
  <c r="O26" i="65" s="1"/>
  <c r="M7" i="65"/>
  <c r="N8" i="65" s="1"/>
  <c r="M8" i="65"/>
  <c r="M6" i="65"/>
  <c r="N7" i="65" s="1"/>
  <c r="B17" i="65"/>
  <c r="B16" i="65" s="1"/>
  <c r="B15" i="65" s="1"/>
  <c r="L6" i="65" s="1"/>
  <c r="R19" i="64"/>
  <c r="R20" i="64"/>
  <c r="S21" i="64" s="1"/>
  <c r="R21" i="64"/>
  <c r="S22" i="64" s="1"/>
  <c r="R22" i="64"/>
  <c r="R23" i="64"/>
  <c r="R18" i="64"/>
  <c r="V22" i="64" s="1"/>
  <c r="K19" i="64"/>
  <c r="M21" i="64" s="1"/>
  <c r="K20" i="64"/>
  <c r="M22" i="64" s="1"/>
  <c r="K21" i="64"/>
  <c r="M23" i="64" s="1"/>
  <c r="K22" i="64"/>
  <c r="L23" i="64" s="1"/>
  <c r="K23" i="64"/>
  <c r="K18" i="64"/>
  <c r="M20" i="64" s="1"/>
  <c r="R7" i="64"/>
  <c r="R8" i="64"/>
  <c r="T10" i="64" s="1"/>
  <c r="R9" i="64"/>
  <c r="T11" i="64" s="1"/>
  <c r="R10" i="64"/>
  <c r="S11" i="64" s="1"/>
  <c r="R11" i="64"/>
  <c r="V13" i="64" s="1"/>
  <c r="R6" i="64"/>
  <c r="U9" i="64" s="1"/>
  <c r="K7" i="64"/>
  <c r="N10" i="64" s="1"/>
  <c r="K8" i="64"/>
  <c r="K9" i="64"/>
  <c r="K10" i="64"/>
  <c r="L11" i="64" s="1"/>
  <c r="K11" i="64"/>
  <c r="K6" i="64"/>
  <c r="O10" i="64" s="1"/>
  <c r="T21" i="64"/>
  <c r="S23" i="64"/>
  <c r="U21" i="64"/>
  <c r="P23" i="64"/>
  <c r="L22" i="64"/>
  <c r="M11" i="64"/>
  <c r="L10" i="64"/>
  <c r="S8" i="64"/>
  <c r="P11" i="64"/>
  <c r="N11" i="64"/>
  <c r="F24" i="64"/>
  <c r="F23" i="64" s="1"/>
  <c r="F22" i="64" s="1"/>
  <c r="F21" i="64" s="1"/>
  <c r="F20" i="64" s="1"/>
  <c r="F19" i="64" s="1"/>
  <c r="B24" i="64"/>
  <c r="B23" i="64" s="1"/>
  <c r="B22" i="64" s="1"/>
  <c r="B21" i="64" s="1"/>
  <c r="B20" i="64" s="1"/>
  <c r="B19" i="64" s="1"/>
  <c r="F15" i="64"/>
  <c r="F14" i="64" s="1"/>
  <c r="F13" i="64" s="1"/>
  <c r="F12" i="64" s="1"/>
  <c r="F11" i="64" s="1"/>
  <c r="F10" i="64" s="1"/>
  <c r="B15" i="64"/>
  <c r="B14" i="64" s="1"/>
  <c r="B13" i="64" s="1"/>
  <c r="B12" i="64" s="1"/>
  <c r="B11" i="64" s="1"/>
  <c r="B10" i="64" s="1"/>
  <c r="N6" i="63"/>
  <c r="N7" i="63"/>
  <c r="N8" i="63"/>
  <c r="M6" i="63"/>
  <c r="M7" i="63"/>
  <c r="M8" i="63"/>
  <c r="M9" i="63"/>
  <c r="M5" i="63"/>
  <c r="L6" i="63"/>
  <c r="L7" i="63"/>
  <c r="L8" i="63"/>
  <c r="L9" i="63"/>
  <c r="N9" i="63" s="1"/>
  <c r="L5" i="63"/>
  <c r="N5" i="63" s="1"/>
  <c r="B14" i="63"/>
  <c r="B13" i="63" s="1"/>
  <c r="B12" i="63" s="1"/>
  <c r="B11" i="63" s="1"/>
  <c r="B10" i="63" s="1"/>
  <c r="K5" i="63" s="1"/>
  <c r="N17" i="62"/>
  <c r="M4" i="62"/>
  <c r="M5" i="62"/>
  <c r="M6" i="62"/>
  <c r="N6" i="62" s="1"/>
  <c r="M7" i="62"/>
  <c r="M3" i="62"/>
  <c r="L4" i="62"/>
  <c r="N4" i="62" s="1"/>
  <c r="L5" i="62"/>
  <c r="N5" i="62" s="1"/>
  <c r="L6" i="62"/>
  <c r="L7" i="62"/>
  <c r="L3" i="62"/>
  <c r="B12" i="62"/>
  <c r="B11" i="62" s="1"/>
  <c r="B10" i="62" s="1"/>
  <c r="B9" i="62" s="1"/>
  <c r="B8" i="62" s="1"/>
  <c r="K3" i="62" s="1"/>
  <c r="L15" i="61"/>
  <c r="L14" i="61"/>
  <c r="M15" i="61" s="1"/>
  <c r="L13" i="61"/>
  <c r="L12" i="61"/>
  <c r="M13" i="61" s="1"/>
  <c r="L11" i="61"/>
  <c r="M12" i="61" s="1"/>
  <c r="L10" i="61"/>
  <c r="L9" i="61"/>
  <c r="N11" i="61" s="1"/>
  <c r="L8" i="61"/>
  <c r="Q13" i="61" s="1"/>
  <c r="L7" i="61"/>
  <c r="S14" i="61" s="1"/>
  <c r="L6" i="61"/>
  <c r="O9" i="61" s="1"/>
  <c r="N15" i="61"/>
  <c r="M11" i="61"/>
  <c r="M6" i="60"/>
  <c r="L6" i="60"/>
  <c r="M14" i="61"/>
  <c r="R13" i="61"/>
  <c r="O5" i="61"/>
  <c r="P5" i="61"/>
  <c r="Q5" i="61" s="1"/>
  <c r="R5" i="61" s="1"/>
  <c r="S5" i="61" s="1"/>
  <c r="T5" i="61" s="1"/>
  <c r="U5" i="61" s="1"/>
  <c r="N5" i="61"/>
  <c r="B25" i="61"/>
  <c r="B24" i="61" s="1"/>
  <c r="M7" i="60"/>
  <c r="M8" i="60"/>
  <c r="M9" i="60"/>
  <c r="M10" i="60"/>
  <c r="M11" i="60"/>
  <c r="M12" i="60"/>
  <c r="M13" i="60"/>
  <c r="M14" i="60"/>
  <c r="M15" i="60"/>
  <c r="M17" i="60"/>
  <c r="L7" i="60"/>
  <c r="L8" i="60"/>
  <c r="L9" i="60"/>
  <c r="L10" i="60"/>
  <c r="L11" i="60"/>
  <c r="L12" i="60"/>
  <c r="L13" i="60"/>
  <c r="L14" i="60"/>
  <c r="L15" i="60"/>
  <c r="B25" i="60"/>
  <c r="K15" i="60" s="1"/>
  <c r="L12" i="59"/>
  <c r="L14" i="58"/>
  <c r="L13" i="58"/>
  <c r="L12" i="58"/>
  <c r="L6" i="58"/>
  <c r="L5" i="58"/>
  <c r="L4" i="58"/>
  <c r="S13" i="64" l="1"/>
  <c r="T13" i="64"/>
  <c r="U13" i="64"/>
  <c r="O29" i="65"/>
  <c r="L27" i="65"/>
  <c r="L26" i="65"/>
  <c r="L25" i="65"/>
  <c r="M11" i="65"/>
  <c r="M12" i="65"/>
  <c r="L12" i="65"/>
  <c r="L11" i="65"/>
  <c r="L8" i="65"/>
  <c r="L7" i="65"/>
  <c r="O22" i="64"/>
  <c r="L21" i="64"/>
  <c r="N9" i="64"/>
  <c r="T23" i="64"/>
  <c r="M8" i="64"/>
  <c r="L7" i="64"/>
  <c r="O11" i="64"/>
  <c r="O13" i="64" s="1"/>
  <c r="L8" i="64"/>
  <c r="N13" i="64"/>
  <c r="M9" i="64"/>
  <c r="T9" i="64"/>
  <c r="T20" i="64"/>
  <c r="S19" i="64"/>
  <c r="S10" i="64"/>
  <c r="U10" i="64"/>
  <c r="V11" i="64"/>
  <c r="U11" i="64"/>
  <c r="S9" i="64"/>
  <c r="V10" i="64"/>
  <c r="T8" i="64"/>
  <c r="W11" i="64"/>
  <c r="S7" i="64"/>
  <c r="L9" i="64"/>
  <c r="M10" i="64"/>
  <c r="U23" i="64"/>
  <c r="N22" i="64"/>
  <c r="N21" i="64"/>
  <c r="L19" i="64"/>
  <c r="S20" i="64"/>
  <c r="T22" i="64"/>
  <c r="W23" i="64"/>
  <c r="V23" i="64"/>
  <c r="U22" i="64"/>
  <c r="N23" i="64"/>
  <c r="O23" i="64"/>
  <c r="L20" i="64"/>
  <c r="N11" i="63"/>
  <c r="N12" i="63"/>
  <c r="N14" i="63" s="1"/>
  <c r="K8" i="63"/>
  <c r="K9" i="63"/>
  <c r="K7" i="63"/>
  <c r="K6" i="63"/>
  <c r="N18" i="62"/>
  <c r="O22" i="62" s="1"/>
  <c r="N3" i="62"/>
  <c r="N9" i="62" s="1"/>
  <c r="N11" i="62"/>
  <c r="N13" i="62" s="1"/>
  <c r="N7" i="62"/>
  <c r="K6" i="62"/>
  <c r="K5" i="62"/>
  <c r="K7" i="62"/>
  <c r="K4" i="62"/>
  <c r="M8" i="61"/>
  <c r="T15" i="61"/>
  <c r="O10" i="61"/>
  <c r="P11" i="61"/>
  <c r="N10" i="61"/>
  <c r="U15" i="61"/>
  <c r="P10" i="61"/>
  <c r="P14" i="61"/>
  <c r="M7" i="61"/>
  <c r="R12" i="61"/>
  <c r="N8" i="61"/>
  <c r="T14" i="61"/>
  <c r="R15" i="61"/>
  <c r="O14" i="61"/>
  <c r="M10" i="61"/>
  <c r="O15" i="61"/>
  <c r="N14" i="61"/>
  <c r="N9" i="61"/>
  <c r="Q12" i="61"/>
  <c r="Q11" i="61"/>
  <c r="Q17" i="61" s="1"/>
  <c r="P12" i="61"/>
  <c r="O13" i="61"/>
  <c r="S15" i="61"/>
  <c r="M9" i="61"/>
  <c r="R14" i="61"/>
  <c r="N13" i="61"/>
  <c r="O12" i="61"/>
  <c r="P13" i="61"/>
  <c r="P15" i="61"/>
  <c r="N12" i="61"/>
  <c r="O11" i="61"/>
  <c r="Q14" i="61"/>
  <c r="Q15" i="61"/>
  <c r="S13" i="61"/>
  <c r="K15" i="61"/>
  <c r="B23" i="61"/>
  <c r="K14" i="61"/>
  <c r="B24" i="60"/>
  <c r="M14" i="65" l="1"/>
  <c r="L13" i="64"/>
  <c r="M13" i="64"/>
  <c r="M17" i="61"/>
  <c r="T17" i="61"/>
  <c r="P17" i="61"/>
  <c r="N17" i="61"/>
  <c r="R17" i="61"/>
  <c r="S17" i="61"/>
  <c r="O17" i="61"/>
  <c r="B22" i="61"/>
  <c r="K13" i="61"/>
  <c r="K14" i="60"/>
  <c r="B23" i="60"/>
  <c r="M31" i="64" l="1"/>
  <c r="O31" i="64"/>
  <c r="L31" i="64"/>
  <c r="N31" i="64"/>
  <c r="K12" i="61"/>
  <c r="B21" i="61"/>
  <c r="B22" i="60"/>
  <c r="K13" i="60"/>
  <c r="K11" i="61" l="1"/>
  <c r="B20" i="61"/>
  <c r="K12" i="60"/>
  <c r="B21" i="60"/>
  <c r="B19" i="61" l="1"/>
  <c r="K10" i="61"/>
  <c r="B20" i="60"/>
  <c r="K11" i="60"/>
  <c r="B18" i="61" l="1"/>
  <c r="K9" i="61"/>
  <c r="B19" i="60"/>
  <c r="K10" i="60"/>
  <c r="B17" i="61" l="1"/>
  <c r="K8" i="61"/>
  <c r="K9" i="60"/>
  <c r="B18" i="60"/>
  <c r="K7" i="61" l="1"/>
  <c r="B16" i="61"/>
  <c r="K8" i="60"/>
  <c r="B17" i="60"/>
  <c r="K6" i="61" l="1"/>
  <c r="K7" i="60"/>
  <c r="B16" i="60"/>
  <c r="M19" i="60" s="1"/>
  <c r="M22" i="60" s="1"/>
  <c r="K6" i="60" l="1"/>
</calcChain>
</file>

<file path=xl/sharedStrings.xml><?xml version="1.0" encoding="utf-8"?>
<sst xmlns="http://schemas.openxmlformats.org/spreadsheetml/2006/main" count="382" uniqueCount="200">
  <si>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</si>
  <si>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</si>
  <si>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</si>
  <si>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</si>
  <si>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</si>
  <si>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</si>
  <si>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</si>
  <si>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</si>
  <si>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</si>
  <si>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</si>
  <si>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</si>
  <si>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Exam 8: Mahler – Credibility</t>
  </si>
  <si>
    <t>Mahler.Credibility</t>
  </si>
  <si>
    <t>b.)</t>
  </si>
  <si>
    <t>2000 Exam 9 Q34</t>
  </si>
  <si>
    <t>Credibility methods</t>
  </si>
  <si>
    <t>Answer the following based on Mahler's "An Example of Credibility and</t>
  </si>
  <si>
    <t>Shifting Risk Parameters".</t>
  </si>
  <si>
    <t>a.) Briefly describe three criteria used to compare the performance of</t>
  </si>
  <si>
    <t>credibility methods.</t>
  </si>
  <si>
    <t>b.) Mahler states that one criterion differs from the other two criteria</t>
  </si>
  <si>
    <t>on a conceptual level. Which criterion is that? Briefly state in what way</t>
  </si>
  <si>
    <t>it differs from the others.</t>
  </si>
  <si>
    <t xml:space="preserve">2. Small chance of large error (limited fluctuation) which minimizes the likelihood that an actual observation will </t>
  </si>
  <si>
    <t>differ by more than a set percentage from the expected result.</t>
  </si>
  <si>
    <t>3. Meyers/Dorweiler. This minimizes the correlation between the following ratios: actual/predicted and predicted/average actual.</t>
  </si>
  <si>
    <t>The Meyers/Dorweiler criterion is different because it looks at the pattern of error rather than minimizing the prediction error.</t>
  </si>
  <si>
    <t>2004 Exam 9 Q3</t>
  </si>
  <si>
    <t>Three experience rating plans have been developed and you are trying</t>
  </si>
  <si>
    <t>to evaluate which is optimal. Each rating plan has been tested on four</t>
  </si>
  <si>
    <t>different risks. The following tables summarize the indicated</t>
  </si>
  <si>
    <t>modifications and the resulting errors.</t>
  </si>
  <si>
    <t>Plan 1</t>
  </si>
  <si>
    <t>Risk #</t>
  </si>
  <si>
    <t>Predicted</t>
  </si>
  <si>
    <t>Error</t>
  </si>
  <si>
    <t>Modification Factor</t>
  </si>
  <si>
    <t>Plan 2</t>
  </si>
  <si>
    <t>Plan 3</t>
  </si>
  <si>
    <t>Identify and briefly explain which plan is preferred based on:</t>
  </si>
  <si>
    <t>a.) The Meyers/Dorweiler criterion,</t>
  </si>
  <si>
    <t>b.) The least squares criterion.</t>
  </si>
  <si>
    <t>a.)</t>
  </si>
  <si>
    <t>The Meyers/Dorweiler criterion says we prefer the plan which has the least correlation between the modification factors and the errors.</t>
  </si>
  <si>
    <t xml:space="preserve">Plan </t>
  </si>
  <si>
    <t>Correlation</t>
  </si>
  <si>
    <t>So Plan 2 is preferred under Meyers/Dorweiler</t>
  </si>
  <si>
    <t>1. Bühlmann/Bayesian credibility (least squares) which minimizes the mean squared error between the actual and predicted result.</t>
  </si>
  <si>
    <t>The least squares criterion means we prefer the plan with the smallest sum of squared errors.</t>
  </si>
  <si>
    <t>Squared Error</t>
  </si>
  <si>
    <t>So plan 3 is preferred according to the least squares criterion.</t>
  </si>
  <si>
    <t>2005 Exam 9 Q2</t>
  </si>
  <si>
    <t>Single exponential smoothing</t>
  </si>
  <si>
    <t>Expected losses for a risk within a class are projected based on the following formula:</t>
  </si>
  <si>
    <t>E = Z * X + (1 - Z) * P, where</t>
  </si>
  <si>
    <t>P = the prior estimate of the most recent accident year</t>
  </si>
  <si>
    <t>Z = the credibility assigned to the most recent accident year</t>
  </si>
  <si>
    <t>Assume there are no delays in obtaining the data and</t>
  </si>
  <si>
    <t>Z =</t>
  </si>
  <si>
    <t>year 2002's estimate, and the weight given to accident year 2001 losses in accident year</t>
  </si>
  <si>
    <t>2005's estimate?</t>
  </si>
  <si>
    <t xml:space="preserve">a.) What is the difference between the weight given to accident year 2001 losses in accident </t>
  </si>
  <si>
    <t>b.) If there are significant shifts in risk parameters that require Z to be reevaluated, will</t>
  </si>
  <si>
    <t>the answer to part (a.) above increase, decrease, or remain constant? Explain your answer.</t>
  </si>
  <si>
    <t>Assume there are no changes other than the shifts in risk parameters.</t>
  </si>
  <si>
    <t>Year</t>
  </si>
  <si>
    <t>E</t>
  </si>
  <si>
    <t>X = the most recent accident year's losses</t>
  </si>
  <si>
    <t>Each additional year multiplies the prior by 90%</t>
  </si>
  <si>
    <t>We need to do this twice more to reach 2005.</t>
  </si>
  <si>
    <t>10%*X_2001 + (1 - 10%) * P_2001</t>
  </si>
  <si>
    <t>10%*X_2002 + (1 - 10%) * P_2002 = 10%*X_2002 + (1-10%)*[10%*X_2001 + (1 - 10%)* P_2001] = 10%*X_2002 + 10%*90%*X_2001 +10%*90% * P_2001</t>
  </si>
  <si>
    <t>Let X_2001 be the accident year 2001 experience.</t>
  </si>
  <si>
    <t>Thus the difference is</t>
  </si>
  <si>
    <t>So AY 2001 is given weight 10% in 2002 and is given weight 10%*90%^3 in 2005</t>
  </si>
  <si>
    <t>A significant shift in risk parameters means the older the historical experience becomes, the less likely it is to be predictive of the future experience.</t>
  </si>
  <si>
    <t>This means more weight should be placed on the recent historical experience as opposed to the older historical experience.</t>
  </si>
  <si>
    <t>So Z should increase.</t>
  </si>
  <si>
    <t>The difference is given by Z - Z*(1-Z)^3 = 3Z^2 - 3Z^3 + Z^4</t>
  </si>
  <si>
    <t>This means the first deriviative is always positive on (0, 1]</t>
  </si>
  <si>
    <t>The discriminant of 6 - 9Z + 4Z^2 is b^2 - 4ac = 81 - 4*6*4 = -15 so the only root is Z = 0.</t>
  </si>
  <si>
    <t>Based on this we conclude the difference is an increasing function of Z and since Z increases the difference must increase too.</t>
  </si>
  <si>
    <t>The first derivative is 6Z - 9Z^2 + 4Z^3. Setting this equal to 0 yields 0 = Z(6 - 9Z + 4Z^2)</t>
  </si>
  <si>
    <t>2007 Exam 9 Q6</t>
  </si>
  <si>
    <t>Actual</t>
  </si>
  <si>
    <t>Claims</t>
  </si>
  <si>
    <t>Earned</t>
  </si>
  <si>
    <t>Exposures</t>
  </si>
  <si>
    <t>Apply Mahler's Chi-squared test</t>
  </si>
  <si>
    <t>α value</t>
  </si>
  <si>
    <t>Industry (expected) annual claim frequency</t>
  </si>
  <si>
    <t xml:space="preserve">The actuary for an insurance company has been asked by senior management to </t>
  </si>
  <si>
    <t>determine whether the company's expected frequency has been shifting over time.</t>
  </si>
  <si>
    <t xml:space="preserve">Use the following information along with Mahler's Chi-squared test to assess </t>
  </si>
  <si>
    <t>whether the company's claim frequency has been shifting over time.</t>
  </si>
  <si>
    <t>Given the number of years involved here, I will assume it is not necessary to group the years before performing the test.</t>
  </si>
  <si>
    <t>Expected</t>
  </si>
  <si>
    <t>Chi-squared</t>
  </si>
  <si>
    <t>Component</t>
  </si>
  <si>
    <t>Chi-squared statistic:</t>
  </si>
  <si>
    <t>Degrees of freedom</t>
  </si>
  <si>
    <t>←The industry claim frequency plays the role of the grand mean. If we had estimated</t>
  </si>
  <si>
    <t>the claim frequency from our data then we would have lost one degree of freedom.</t>
  </si>
  <si>
    <t>Critical Value:</t>
  </si>
  <si>
    <t>Degrees of freedom:</t>
  </si>
  <si>
    <t>Data lagged by T years</t>
  </si>
  <si>
    <t>NA</t>
  </si>
  <si>
    <t>Since 0.9143 &lt; critical value we do not reject the null hypothesis that the expected frequency has been shifting over time.</t>
  </si>
  <si>
    <t>Since we only have one insurer we cannot average the correlations as Mahler does.</t>
  </si>
  <si>
    <t>The correlations are volatile but decreasing over time, particularly after 4 years of lag.</t>
  </si>
  <si>
    <t>We conclude the company's expected frequency is shifting over time.</t>
  </si>
  <si>
    <t>Apply Mahler's correlation test</t>
  </si>
  <si>
    <t>2012 Exam 8 Q3</t>
  </si>
  <si>
    <t>The table below shows property claim frequency by year for the last five years.</t>
  </si>
  <si>
    <t>Frequency</t>
  </si>
  <si>
    <t>Assume claim frequency follows a Poisson distribution with mean:</t>
  </si>
  <si>
    <t>over time and interpret your result.</t>
  </si>
  <si>
    <t>over time.</t>
  </si>
  <si>
    <r>
      <t xml:space="preserve">Poisson </t>
    </r>
    <r>
      <rPr>
        <sz val="11"/>
        <color theme="1"/>
        <rFont val="Calibri"/>
        <family val="2"/>
      </rPr>
      <t>λ (derived from industry data)</t>
    </r>
  </si>
  <si>
    <t>b.) Discuss how your results would change if instead the actuary assumes the</t>
  </si>
  <si>
    <t>Poisson mean is the company all-year average.</t>
  </si>
  <si>
    <t>← because we're using industry data to get the grand mean.</t>
  </si>
  <si>
    <t>c.) Describe a second method for testing whether the claim frequency is shifting</t>
  </si>
  <si>
    <t>Since the chi-squared statistic is less than the critical value we do not reject the null hypothesis that the risk parameter is stable over time.</t>
  </si>
  <si>
    <t>All-year average:</t>
  </si>
  <si>
    <t>The all-year average of 1.48 is very close to the industry average of 1.5. Therefore the chi-squared statistic should be approximately the same.</t>
  </si>
  <si>
    <t>However, since we're estimating the grand mean, we lose a degree of freedom.</t>
  </si>
  <si>
    <t>This changes the critical value to</t>
  </si>
  <si>
    <t>Now the chi-squared statistic will be greater than the critical value so we reject the null hypothesis.</t>
  </si>
  <si>
    <r>
      <t>That is, the risk parameter (</t>
    </r>
    <r>
      <rPr>
        <sz val="11"/>
        <color theme="1"/>
        <rFont val="Calibri"/>
        <family val="2"/>
      </rPr>
      <t>λ) is shifting over time.</t>
    </r>
  </si>
  <si>
    <t>c.)</t>
  </si>
  <si>
    <t>Correlation of Years Test</t>
  </si>
  <si>
    <r>
      <t xml:space="preserve">1. Create pairs of average frequency values, each separated by </t>
    </r>
    <r>
      <rPr>
        <i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years.</t>
    </r>
  </si>
  <si>
    <r>
      <t xml:space="preserve">3. If the correlation decreases as </t>
    </r>
    <r>
      <rPr>
        <i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increases then we conclude frequency is shifting over time.</t>
    </r>
  </si>
  <si>
    <r>
      <t xml:space="preserve">2. Calculate the correlation between the pairs for each </t>
    </r>
    <r>
      <rPr>
        <i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value.</t>
    </r>
  </si>
  <si>
    <t>2015 Exam 8 Q4</t>
  </si>
  <si>
    <t>An actuary is reviewing an account that has been with the company for over</t>
  </si>
  <si>
    <t>ten years. Given the following information:</t>
  </si>
  <si>
    <t>The recorded frequency for the last five years is as follows:</t>
  </si>
  <si>
    <t>Use the Chi-squared test to evaluate whether the claim frequency is shifting over</t>
  </si>
  <si>
    <t xml:space="preserve">time. Include the hypothesis, test statistic, critical value, and provide an </t>
  </si>
  <si>
    <t>interpretation of the results</t>
  </si>
  <si>
    <t>α value for Chi-squared test</t>
  </si>
  <si>
    <t>a.) Calculate the Chi-squared test statistic for whether the claim frequency is shifting</t>
  </si>
  <si>
    <t xml:space="preserve">Use the following information along with Mahler's correlation of years test to assess </t>
  </si>
  <si>
    <r>
      <rPr>
        <i/>
        <sz val="11"/>
        <color theme="1"/>
        <rFont val="Calibri"/>
        <family val="2"/>
        <scheme val="minor"/>
      </rPr>
      <t>A priori</t>
    </r>
    <r>
      <rPr>
        <sz val="11"/>
        <color theme="1"/>
        <rFont val="Calibri"/>
        <family val="2"/>
        <scheme val="minor"/>
      </rPr>
      <t xml:space="preserve"> Poisson claim frequency parameter</t>
    </r>
  </si>
  <si>
    <r>
      <t xml:space="preserve">← We have an </t>
    </r>
    <r>
      <rPr>
        <b/>
        <i/>
        <sz val="11"/>
        <color theme="4"/>
        <rFont val="Calibri"/>
        <family val="2"/>
        <scheme val="minor"/>
      </rPr>
      <t>a priori</t>
    </r>
    <r>
      <rPr>
        <b/>
        <sz val="11"/>
        <color theme="4"/>
        <rFont val="Calibri"/>
        <family val="2"/>
        <scheme val="minor"/>
      </rPr>
      <t xml:space="preserve"> estimate which wasn't calculated using the sample data.</t>
    </r>
  </si>
  <si>
    <t>Null hypothesis: Each of the years was drawn from a distribution with the same mean frequency.</t>
  </si>
  <si>
    <t>Since the Chi-squared statistic is greater than the critical value we reject the null hypothesis and</t>
  </si>
  <si>
    <t>conclude the risk parameter is shifting over time.</t>
  </si>
  <si>
    <t>Source text</t>
  </si>
  <si>
    <t>An actuary is looking at a set of similar insurers and trying to determine whether</t>
  </si>
  <si>
    <t>the industry's expected claim frequency is changing over time.</t>
  </si>
  <si>
    <t>Insurer 1</t>
  </si>
  <si>
    <t xml:space="preserve">Exposures </t>
  </si>
  <si>
    <t>Insurer 2</t>
  </si>
  <si>
    <t>Insurer 3</t>
  </si>
  <si>
    <t>Insurer 4</t>
  </si>
  <si>
    <t>Apply Mahler's Correlation of Years Test to assess whether the industry claim</t>
  </si>
  <si>
    <r>
      <t xml:space="preserve">Years of lag, </t>
    </r>
    <r>
      <rPr>
        <i/>
        <sz val="11"/>
        <color theme="1"/>
        <rFont val="Calibri"/>
        <family val="2"/>
        <scheme val="minor"/>
      </rPr>
      <t>t</t>
    </r>
  </si>
  <si>
    <t>Average Correlation over all 4 Insurers</t>
  </si>
  <si>
    <t>Average</t>
  </si>
  <si>
    <t>For each insurer, calculate the correlation between the claim frequencies lagged by t years.</t>
  </si>
  <si>
    <t>Since the claim frequencies are highly correlated for small separations in years, past experience will likely be helpful when</t>
  </si>
  <si>
    <t>predicting future claim frequencies. Since the correlations drop off over time, more recent experience should receive greater weight.</t>
  </si>
  <si>
    <t>frequency is changing over time. Explain your results.</t>
  </si>
  <si>
    <t>The regulator models frequency using:</t>
  </si>
  <si>
    <t>The insurer proposes a minimum credibility of 50%.</t>
  </si>
  <si>
    <t xml:space="preserve">A regulator is examining the credibility used in a claim frequency analysis for a rate filing. </t>
  </si>
  <si>
    <t>Industry 3-year average claim frequency</t>
  </si>
  <si>
    <t>Insurer Specific Data from Rate Filing</t>
  </si>
  <si>
    <t>Exposure</t>
  </si>
  <si>
    <t>a.) Using the limited fluctuation criterion (small chance of large errors) with a threshold of</t>
  </si>
  <si>
    <t>b.) Using the least squared error criterion, determine the optimal credibility to the nearest</t>
  </si>
  <si>
    <t>10%.</t>
  </si>
  <si>
    <t>% Error</t>
  </si>
  <si>
    <t>Z</t>
  </si>
  <si>
    <t>% Exceeds</t>
  </si>
  <si>
    <t>5%, determine the optimal credibility to the nearest 10%.</t>
  </si>
  <si>
    <t>Percent of years which exceed 5% error threshold</t>
  </si>
  <si>
    <t>The above table was completed by iterating through the Z values then pasting the results into the table.</t>
  </si>
  <si>
    <t>The credibility which minimizes the fluctuation is 80%.</t>
  </si>
  <si>
    <t>Squared</t>
  </si>
  <si>
    <t>MSE</t>
  </si>
  <si>
    <t>c.) Discuss the results obtained in parts a.) and b.) above in relation to the proposed</t>
  </si>
  <si>
    <t>minimum credibility.</t>
  </si>
  <si>
    <t xml:space="preserve">Parts a.) and b.) suggest 80% credibility should be assigned to the data. </t>
  </si>
  <si>
    <t>The insurer's proposed 50% minimum credibility is therefore a conservative estimate which will balance stability and responsiveness</t>
  </si>
  <si>
    <t>so it is actuarially justified.</t>
  </si>
  <si>
    <t>Small chance of large errors</t>
  </si>
  <si>
    <t>Mahler1</t>
  </si>
  <si>
    <t>Mahler2</t>
  </si>
  <si>
    <t>Mahler3</t>
  </si>
  <si>
    <t>Mahler4</t>
  </si>
  <si>
    <t>Mahler5</t>
  </si>
  <si>
    <t>Mahler6</t>
  </si>
  <si>
    <t>Mahler7</t>
  </si>
  <si>
    <t>Mahler8</t>
  </si>
  <si>
    <t>Mahler9</t>
  </si>
  <si>
    <t>Limited Fluctuation (Small Chance of Large Errors)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</si>
</sst>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"/>
    <numFmt numFmtId="166" formatCode="0.0%"/>
    <numFmt numFmtId="167" formatCode="0.0000000"/>
    <numFmt numFmtId="168" formatCode="0.00000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7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3" borderId="2" xfId="0" applyFont="1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5" fillId="3" borderId="3" xfId="0" applyFont="1" applyFill="1" applyBorder="1" applyProtection="1">
      <protection locked="0"/>
    </xf>
    <xf numFmtId="0" fontId="1" fillId="3" borderId="5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3" fontId="0" fillId="3" borderId="5" xfId="0" applyNumberFormat="1" applyFill="1" applyBorder="1" applyProtection="1">
      <protection locked="0"/>
    </xf>
    <xf numFmtId="3" fontId="0" fillId="3" borderId="6" xfId="0" applyNumberFormat="1" applyFill="1" applyBorder="1" applyProtection="1">
      <protection locked="0"/>
    </xf>
    <xf numFmtId="3" fontId="1" fillId="3" borderId="5" xfId="0" applyNumberFormat="1" applyFont="1" applyFill="1" applyBorder="1" applyProtection="1">
      <protection locked="0"/>
    </xf>
    <xf numFmtId="0" fontId="0" fillId="3" borderId="6" xfId="0" applyFill="1" applyBorder="1"/>
    <xf numFmtId="0" fontId="0" fillId="3" borderId="0" xfId="0" applyFill="1" applyProtection="1">
      <protection locked="0"/>
    </xf>
    <xf numFmtId="3" fontId="0" fillId="3" borderId="0" xfId="0" applyNumberFormat="1" applyFill="1" applyProtection="1">
      <protection locked="0"/>
    </xf>
    <xf numFmtId="0" fontId="0" fillId="3" borderId="0" xfId="0" applyFill="1"/>
    <xf numFmtId="0" fontId="0" fillId="3" borderId="5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6" fillId="3" borderId="0" xfId="0" applyFont="1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4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9" fontId="0" fillId="3" borderId="10" xfId="0" applyNumberForma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9" fontId="0" fillId="3" borderId="13" xfId="0" applyNumberFormat="1" applyFill="1" applyBorder="1" applyAlignment="1">
      <alignment horizontal="center"/>
    </xf>
    <xf numFmtId="165" fontId="0" fillId="0" borderId="0" xfId="0" applyNumberFormat="1"/>
    <xf numFmtId="9" fontId="0" fillId="3" borderId="0" xfId="2" applyFon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2" xfId="0" applyBorder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9" fontId="0" fillId="3" borderId="17" xfId="0" applyNumberFormat="1" applyFill="1" applyBorder="1" applyAlignment="1">
      <alignment horizontal="center"/>
    </xf>
    <xf numFmtId="0" fontId="0" fillId="3" borderId="18" xfId="0" applyFill="1" applyBorder="1"/>
    <xf numFmtId="0" fontId="0" fillId="3" borderId="23" xfId="0" applyFill="1" applyBorder="1"/>
    <xf numFmtId="0" fontId="0" fillId="3" borderId="19" xfId="0" applyFill="1" applyBorder="1"/>
    <xf numFmtId="0" fontId="0" fillId="3" borderId="22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1" fontId="0" fillId="3" borderId="20" xfId="0" applyNumberFormat="1" applyFill="1" applyBorder="1" applyAlignment="1">
      <alignment horizontal="center"/>
    </xf>
    <xf numFmtId="3" fontId="0" fillId="3" borderId="10" xfId="0" applyNumberFormat="1" applyFill="1" applyBorder="1" applyAlignment="1">
      <alignment horizontal="center"/>
    </xf>
    <xf numFmtId="1" fontId="0" fillId="3" borderId="21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0" fontId="8" fillId="3" borderId="0" xfId="0" applyFont="1" applyFill="1"/>
    <xf numFmtId="2" fontId="0" fillId="3" borderId="17" xfId="0" applyNumberFormat="1" applyFill="1" applyBorder="1" applyAlignment="1">
      <alignment horizontal="center"/>
    </xf>
    <xf numFmtId="0" fontId="8" fillId="3" borderId="18" xfId="0" applyFont="1" applyFill="1" applyBorder="1"/>
    <xf numFmtId="0" fontId="9" fillId="0" borderId="0" xfId="0" applyFont="1"/>
    <xf numFmtId="0" fontId="0" fillId="0" borderId="14" xfId="0" applyBorder="1" applyAlignment="1">
      <alignment horizontal="centerContinuous"/>
    </xf>
    <xf numFmtId="0" fontId="0" fillId="0" borderId="15" xfId="0" applyBorder="1" applyAlignment="1">
      <alignment horizontal="centerContinuous"/>
    </xf>
    <xf numFmtId="0" fontId="0" fillId="0" borderId="16" xfId="0" applyBorder="1" applyAlignment="1">
      <alignment horizontal="centerContinuous"/>
    </xf>
    <xf numFmtId="164" fontId="0" fillId="0" borderId="10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2" fontId="0" fillId="0" borderId="0" xfId="0" applyNumberFormat="1" applyAlignment="1">
      <alignment horizontal="center"/>
    </xf>
    <xf numFmtId="165" fontId="0" fillId="3" borderId="17" xfId="0" applyNumberFormat="1" applyFill="1" applyBorder="1" applyAlignment="1">
      <alignment horizontal="center"/>
    </xf>
    <xf numFmtId="3" fontId="0" fillId="3" borderId="20" xfId="0" applyNumberFormat="1" applyFill="1" applyBorder="1" applyAlignment="1">
      <alignment horizontal="center"/>
    </xf>
    <xf numFmtId="3" fontId="0" fillId="3" borderId="21" xfId="0" applyNumberFormat="1" applyFill="1" applyBorder="1" applyAlignment="1">
      <alignment horizontal="center"/>
    </xf>
    <xf numFmtId="0" fontId="11" fillId="0" borderId="0" xfId="0" applyFont="1"/>
    <xf numFmtId="0" fontId="12" fillId="3" borderId="0" xfId="0" applyFont="1" applyFill="1" applyProtection="1">
      <protection locked="0"/>
    </xf>
    <xf numFmtId="0" fontId="12" fillId="0" borderId="0" xfId="0" applyFont="1"/>
    <xf numFmtId="165" fontId="0" fillId="0" borderId="15" xfId="0" applyNumberForma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Border="1"/>
    <xf numFmtId="164" fontId="0" fillId="0" borderId="23" xfId="0" applyNumberFormat="1" applyBorder="1" applyAlignment="1">
      <alignment horizontal="center"/>
    </xf>
    <xf numFmtId="1" fontId="0" fillId="3" borderId="13" xfId="0" applyNumberForma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10" fontId="0" fillId="0" borderId="11" xfId="2" applyNumberFormat="1" applyFont="1" applyBorder="1" applyAlignment="1">
      <alignment horizontal="center"/>
    </xf>
    <xf numFmtId="10" fontId="0" fillId="0" borderId="10" xfId="0" applyNumberFormat="1" applyBorder="1" applyAlignment="1">
      <alignment horizontal="center"/>
    </xf>
    <xf numFmtId="10" fontId="0" fillId="0" borderId="12" xfId="2" applyNumberFormat="1" applyFont="1" applyBorder="1" applyAlignment="1">
      <alignment horizontal="center"/>
    </xf>
    <xf numFmtId="10" fontId="0" fillId="0" borderId="13" xfId="0" applyNumberFormat="1" applyBorder="1" applyAlignment="1">
      <alignment horizontal="center"/>
    </xf>
    <xf numFmtId="9" fontId="0" fillId="4" borderId="0" xfId="0" applyNumberFormat="1" applyFill="1" applyAlignment="1">
      <alignment horizontal="center"/>
    </xf>
    <xf numFmtId="166" fontId="0" fillId="0" borderId="10" xfId="0" applyNumberFormat="1" applyBorder="1" applyAlignment="1">
      <alignment horizontal="center"/>
    </xf>
    <xf numFmtId="166" fontId="0" fillId="0" borderId="13" xfId="0" applyNumberFormat="1" applyBorder="1" applyAlignment="1">
      <alignment horizontal="center"/>
    </xf>
    <xf numFmtId="10" fontId="0" fillId="3" borderId="17" xfId="0" applyNumberFormat="1" applyFill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6" fontId="0" fillId="0" borderId="1" xfId="2" applyNumberFormat="1" applyFont="1" applyBorder="1" applyAlignment="1">
      <alignment horizontal="center"/>
    </xf>
    <xf numFmtId="9" fontId="0" fillId="0" borderId="23" xfId="2" applyFont="1" applyBorder="1" applyAlignment="1">
      <alignment horizontal="center"/>
    </xf>
    <xf numFmtId="9" fontId="0" fillId="0" borderId="19" xfId="2" applyFont="1" applyBorder="1" applyAlignment="1">
      <alignment horizontal="center"/>
    </xf>
    <xf numFmtId="9" fontId="0" fillId="2" borderId="23" xfId="2" applyFont="1" applyFill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167" fontId="0" fillId="0" borderId="23" xfId="0" applyNumberFormat="1" applyBorder="1" applyAlignment="1">
      <alignment horizontal="center"/>
    </xf>
    <xf numFmtId="168" fontId="0" fillId="0" borderId="23" xfId="0" applyNumberFormat="1" applyBorder="1" applyAlignment="1">
      <alignment horizontal="center"/>
    </xf>
    <xf numFmtId="168" fontId="0" fillId="2" borderId="23" xfId="0" applyNumberFormat="1" applyFill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0" fontId="12" fillId="3" borderId="0" xfId="0" applyFont="1" applyFill="1"/>
    <xf numFmtId="10" fontId="0" fillId="0" borderId="14" xfId="2" applyNumberFormat="1" applyFont="1" applyBorder="1" applyAlignment="1">
      <alignment horizontal="center"/>
    </xf>
    <xf numFmtId="10" fontId="0" fillId="0" borderId="16" xfId="0" applyNumberFormat="1" applyBorder="1" applyAlignment="1">
      <alignment horizontal="center"/>
    </xf>
    <xf numFmtId="167" fontId="0" fillId="0" borderId="20" xfId="0" applyNumberFormat="1" applyBorder="1" applyAlignment="1">
      <alignment horizontal="center"/>
    </xf>
    <xf numFmtId="167" fontId="0" fillId="0" borderId="21" xfId="0" applyNumberFormat="1" applyBorder="1" applyAlignment="1">
      <alignment horizontal="center"/>
    </xf>
    <xf numFmtId="0" fontId="0" fillId="0" borderId="24" xfId="0" applyBorder="1" applyAlignment="1">
      <alignment horizontal="center"/>
    </xf>
    <xf numFmtId="167" fontId="0" fillId="0" borderId="24" xfId="0" applyNumberFormat="1" applyBorder="1" applyAlignment="1">
      <alignment horizontal="center"/>
    </xf>
    <xf numFmtId="166" fontId="0" fillId="0" borderId="24" xfId="2" applyNumberFormat="1" applyFont="1" applyBorder="1"/>
    <xf numFmtId="0" fontId="3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3" borderId="3" xfId="1" applyFill="1" applyBorder="1" applyAlignment="1" applyProtection="1">
      <alignment horizontal="right"/>
      <protection locked="0"/>
    </xf>
    <xf numFmtId="0" fontId="3" fillId="3" borderId="4" xfId="1" applyFill="1" applyBorder="1" applyAlignment="1" applyProtection="1">
      <alignment horizontal="right"/>
      <protection locked="0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923925</xdr:colOff>
      <xdr:row>8</xdr:row>
      <xdr:rowOff>23812</xdr:rowOff>
    </xdr:from>
    <xdr:ext cx="492147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6C52FF4-F79B-D269-09C7-694E39985721}"/>
                </a:ext>
              </a:extLst>
            </xdr:cNvPr>
            <xdr:cNvSpPr txBox="1"/>
          </xdr:nvSpPr>
          <xdr:spPr>
            <a:xfrm>
              <a:off x="923925" y="1547812"/>
              <a:ext cx="492147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𝐸𝑠𝑡𝑖𝑚𝑎𝑡𝑒𝑑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𝐹𝑟𝑒𝑞𝑢𝑒𝑛𝑐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𝐴𝑐𝑡𝑢𝑎𝑙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𝐹𝑟𝑒𝑞𝑢𝑒𝑛𝑐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𝑀𝑒𝑎𝑛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𝐹𝑟𝑒𝑞𝑢𝑒𝑛𝑐𝑦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6C52FF4-F79B-D269-09C7-694E39985721}"/>
                </a:ext>
              </a:extLst>
            </xdr:cNvPr>
            <xdr:cNvSpPr txBox="1"/>
          </xdr:nvSpPr>
          <xdr:spPr>
            <a:xfrm>
              <a:off x="923925" y="1547812"/>
              <a:ext cx="492147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𝐸𝑠𝑡𝑖𝑚𝑎𝑡𝑒𝑑 𝐹𝑟𝑒𝑞𝑢𝑒𝑛𝑐𝑦_𝑡=𝑍⋅𝐴𝑐𝑡𝑢𝑎𝑙 𝐹𝑟𝑒𝑞𝑢𝑒𝑛𝑐𝑦_(𝑡−1)+(1−𝑍)⋅𝑀𝑒𝑎𝑛 𝐹𝑟𝑒𝑞𝑢𝑒𝑛𝑐𝑦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3" ht="15" customHeight="1" x14ac:dyDescent="0.25">
      <c r="A5" s="132" t="s">
        <v>11</v>
      </c>
      <c r="B5" s="132"/>
      <c r="C5" s="132"/>
    </row>
    <row r="6" spans="1:3" ht="15" customHeight="1" x14ac:dyDescent="0.25">
      <c r="A6" s="132"/>
      <c r="B6" s="132"/>
      <c r="C6" s="132"/>
    </row>
    <row r="7" spans="1:3" ht="15" customHeight="1" x14ac:dyDescent="0.25"/>
    <row r="8" spans="1:3" ht="15" customHeight="1" x14ac:dyDescent="0.3">
      <c r="A8" s="133" t="s">
        <v>10</v>
      </c>
      <c r="B8" s="133"/>
      <c r="C8" s="133"/>
    </row>
    <row r="9" spans="1:3" ht="21" x14ac:dyDescent="0.35">
      <c r="A9" s="5"/>
      <c r="B9" s="5"/>
      <c r="C9" s="5"/>
    </row>
    <row r="10" spans="1:3" x14ac:dyDescent="0.25">
      <c r="A10" s="2" t="s">
        <v>0</v>
      </c>
      <c r="B10" s="2" t="s">
        <v>1</v>
      </c>
      <c r="C10" s="2" t="s">
        <v>2</v>
      </c>
    </row>
    <row r="11" spans="1:3" x14ac:dyDescent="0.25">
      <c r="A11" s="3">
        <v>1</v>
      </c>
      <c r="B11" s="4" t="s">
        <v>190</v>
      </c>
      <c r="C11" t="s">
        <v>15</v>
      </c>
    </row>
    <row r="12" spans="1:3" x14ac:dyDescent="0.25">
      <c r="A12" s="3">
        <v>2</v>
      </c>
      <c r="B12" s="4" t="s">
        <v>191</v>
      </c>
      <c r="C12" t="s">
        <v>15</v>
      </c>
    </row>
    <row r="13" spans="1:3" x14ac:dyDescent="0.25">
      <c r="A13" s="3">
        <v>3</v>
      </c>
      <c r="B13" s="4" t="s">
        <v>192</v>
      </c>
      <c r="C13" t="s">
        <v>52</v>
      </c>
    </row>
    <row r="14" spans="1:3" x14ac:dyDescent="0.25">
      <c r="A14" s="3">
        <v>4</v>
      </c>
      <c r="B14" s="4" t="s">
        <v>193</v>
      </c>
      <c r="C14" t="s">
        <v>88</v>
      </c>
    </row>
    <row r="15" spans="1:3" x14ac:dyDescent="0.25">
      <c r="A15" s="3">
        <v>5</v>
      </c>
      <c r="B15" s="4" t="s">
        <v>194</v>
      </c>
      <c r="C15" t="s">
        <v>111</v>
      </c>
    </row>
    <row r="16" spans="1:3" x14ac:dyDescent="0.25">
      <c r="A16" s="3">
        <v>6</v>
      </c>
      <c r="B16" s="4" t="s">
        <v>195</v>
      </c>
      <c r="C16" t="s">
        <v>88</v>
      </c>
    </row>
    <row r="17" spans="1:3" x14ac:dyDescent="0.25">
      <c r="A17" s="3">
        <v>7</v>
      </c>
      <c r="B17" s="4" t="s">
        <v>196</v>
      </c>
      <c r="C17" t="s">
        <v>88</v>
      </c>
    </row>
    <row r="18" spans="1:3" x14ac:dyDescent="0.25">
      <c r="A18" s="3">
        <v>8</v>
      </c>
      <c r="B18" s="4" t="s">
        <v>197</v>
      </c>
      <c r="C18" t="s">
        <v>111</v>
      </c>
    </row>
    <row r="19" spans="1:3" x14ac:dyDescent="0.25">
      <c r="A19" s="131">
        <v>9</v>
      </c>
      <c r="B19" s="4" t="s">
        <v>198</v>
      </c>
      <c r="C19" t="s">
        <v>199</v>
      </c>
    </row>
    <row r="20" spans="1:3" x14ac:dyDescent="0.25">
      <c r="A20" s="4"/>
    </row>
    <row r="21" spans="1:3" x14ac:dyDescent="0.25">
      <c r="A21" s="4"/>
    </row>
    <row r="22" spans="1:3" x14ac:dyDescent="0.25">
      <c r="A22" s="4"/>
    </row>
    <row r="23" spans="1:3" x14ac:dyDescent="0.25">
      <c r="A23" s="4"/>
    </row>
    <row r="24" spans="1:3" x14ac:dyDescent="0.25">
      <c r="A24" s="4"/>
    </row>
    <row r="25" spans="1:3" x14ac:dyDescent="0.25">
      <c r="A25" s="4"/>
    </row>
    <row r="26" spans="1:3" x14ac:dyDescent="0.25">
      <c r="A26" s="4"/>
    </row>
    <row r="27" spans="1:3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hyperlinks>
    <hyperlink ref="A11" location="'Mahler1'!A1" display="1" xr:uid="{DC971D5C-483B-4A01-B4E0-7E9F4C0FB7EB}"/>
    <hyperlink ref="A12" location="'Mahler2'!A1" display="2" xr:uid="{FD69DFC3-224A-4130-88C8-614F9D7D0DC8}"/>
    <hyperlink ref="A13" location="'Mahler3'!A1" display="3" xr:uid="{A1DA4B93-0DE6-4DE2-A6DD-FDD645272518}"/>
    <hyperlink ref="A14" location="'Mahler4'!A1" display="4" xr:uid="{2B67A15C-D451-4B25-B405-5EE9CD93B63B}"/>
    <hyperlink ref="A15" location="'Mahler5'!A1" display="5" xr:uid="{F5346B2D-EC47-44DD-BCF9-2263753524FE}"/>
    <hyperlink ref="A16" location="'Mahler6'!A1" display="6" xr:uid="{8351D098-B670-4896-B70F-375B37BC85CD}"/>
    <hyperlink ref="A17" location="'Mahler7'!A1" display="7" xr:uid="{4BD2CEAD-D2DD-438A-A9E4-33524371AE73}"/>
    <hyperlink ref="A18" location="'Mahler8'!A1" display="8" xr:uid="{1C1FD378-42E7-4D69-8DB1-207DBA98B649}"/>
    <hyperlink ref="A19" location="'Mahler9'!A1" display="9" xr:uid="{D73CC801-9C65-413D-BAA5-4250D331A988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D33B9-1ECB-452A-AE75-9D968CC5A888}">
  <dimension ref="A1:W36"/>
  <sheetViews>
    <sheetView workbookViewId="0"/>
  </sheetViews>
  <sheetFormatPr defaultRowHeight="15" x14ac:dyDescent="0.25"/>
  <cols>
    <col min="1" max="1" width="14" bestFit="1" customWidth="1"/>
    <col min="11" max="11" width="3.7109375" customWidth="1"/>
    <col min="12" max="13" width="10.140625" customWidth="1"/>
    <col min="14" max="14" width="9.7109375" customWidth="1"/>
    <col min="15" max="15" width="12" bestFit="1" customWidth="1"/>
    <col min="16" max="16" width="9.85546875" customWidth="1"/>
    <col min="17" max="19" width="9.5703125" bestFit="1" customWidth="1"/>
    <col min="20" max="21" width="10.5703125" bestFit="1" customWidth="1"/>
    <col min="22" max="23" width="9.5703125" bestFit="1" customWidth="1"/>
  </cols>
  <sheetData>
    <row r="1" spans="1:23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0"/>
      <c r="I1" s="134" t="s">
        <v>8</v>
      </c>
      <c r="J1" s="135"/>
      <c r="K1" s="7"/>
      <c r="L1" s="6" t="s">
        <v>9</v>
      </c>
    </row>
    <row r="2" spans="1:23" x14ac:dyDescent="0.25">
      <c r="A2" s="11" t="s">
        <v>4</v>
      </c>
      <c r="B2" s="17" t="s">
        <v>150</v>
      </c>
      <c r="C2" s="17"/>
      <c r="D2" s="17"/>
      <c r="E2" s="17"/>
      <c r="F2" s="17"/>
      <c r="G2" s="17"/>
      <c r="H2" s="17"/>
      <c r="I2" s="17"/>
      <c r="J2" s="12"/>
      <c r="K2" t="s">
        <v>42</v>
      </c>
      <c r="L2" t="s">
        <v>58</v>
      </c>
      <c r="M2" s="109">
        <v>1</v>
      </c>
    </row>
    <row r="3" spans="1:23" x14ac:dyDescent="0.25">
      <c r="A3" s="11" t="s">
        <v>5</v>
      </c>
      <c r="B3" s="17" t="s">
        <v>189</v>
      </c>
      <c r="C3" s="17"/>
      <c r="D3" s="17"/>
      <c r="E3" s="17"/>
      <c r="F3" s="17"/>
      <c r="G3" s="17"/>
      <c r="H3" s="17"/>
      <c r="I3" s="17"/>
      <c r="J3" s="12"/>
    </row>
    <row r="4" spans="1:23" x14ac:dyDescent="0.25">
      <c r="A4" s="13"/>
      <c r="B4" s="18"/>
      <c r="C4" s="18"/>
      <c r="D4" s="18"/>
      <c r="E4" s="18"/>
      <c r="F4" s="18"/>
      <c r="G4" s="18"/>
      <c r="H4" s="18"/>
      <c r="I4" s="18"/>
      <c r="J4" s="14"/>
      <c r="L4" s="101"/>
      <c r="M4" s="72" t="s">
        <v>114</v>
      </c>
      <c r="N4" s="74"/>
    </row>
    <row r="5" spans="1:23" x14ac:dyDescent="0.25">
      <c r="A5" s="15" t="s">
        <v>6</v>
      </c>
      <c r="B5" s="17" t="s">
        <v>168</v>
      </c>
      <c r="C5" s="19"/>
      <c r="D5" s="19"/>
      <c r="E5" s="19"/>
      <c r="F5" s="19"/>
      <c r="G5" s="19"/>
      <c r="H5" s="19"/>
      <c r="I5" s="19"/>
      <c r="J5" s="16"/>
      <c r="L5" s="48" t="s">
        <v>65</v>
      </c>
      <c r="M5" s="42" t="s">
        <v>84</v>
      </c>
      <c r="N5" s="50" t="s">
        <v>96</v>
      </c>
    </row>
    <row r="6" spans="1:23" x14ac:dyDescent="0.25">
      <c r="A6" s="20"/>
      <c r="B6" s="17" t="s">
        <v>167</v>
      </c>
      <c r="C6" s="19"/>
      <c r="D6" s="19"/>
      <c r="E6" s="19"/>
      <c r="F6" s="19"/>
      <c r="G6" s="19"/>
      <c r="H6" s="19"/>
      <c r="I6" s="19"/>
      <c r="J6" s="16"/>
      <c r="L6" s="47">
        <f ca="1">B15</f>
        <v>2021</v>
      </c>
      <c r="M6" s="105">
        <f>D15/C15</f>
        <v>9.4999999999999998E-3</v>
      </c>
      <c r="N6" s="106" t="s">
        <v>106</v>
      </c>
    </row>
    <row r="7" spans="1:23" x14ac:dyDescent="0.25">
      <c r="A7" s="20"/>
      <c r="B7" s="19"/>
      <c r="C7" s="19"/>
      <c r="D7" s="19"/>
      <c r="E7" s="19"/>
      <c r="F7" s="19"/>
      <c r="G7" s="19"/>
      <c r="H7" s="19"/>
      <c r="I7" s="19"/>
      <c r="J7" s="16"/>
      <c r="L7" s="47">
        <f ca="1">B16</f>
        <v>2022</v>
      </c>
      <c r="M7" s="105">
        <f>D16/C16</f>
        <v>1.0428571428571429E-2</v>
      </c>
      <c r="N7" s="106">
        <f>M6*$M$2+(1-$M$2)*$B$11</f>
        <v>9.4999999999999998E-3</v>
      </c>
    </row>
    <row r="8" spans="1:23" x14ac:dyDescent="0.25">
      <c r="A8" s="20"/>
      <c r="B8" s="17" t="s">
        <v>166</v>
      </c>
      <c r="C8" s="19"/>
      <c r="D8" s="19"/>
      <c r="E8" s="19"/>
      <c r="F8" s="19"/>
      <c r="G8" s="19"/>
      <c r="H8" s="19"/>
      <c r="I8" s="19"/>
      <c r="J8" s="16"/>
      <c r="L8" s="48">
        <f ca="1">B17</f>
        <v>2023</v>
      </c>
      <c r="M8" s="107">
        <f>D17/C17</f>
        <v>1.03E-2</v>
      </c>
      <c r="N8" s="108">
        <f>M7*$M$2+(1-$M$2)*$B$11</f>
        <v>1.0428571428571429E-2</v>
      </c>
    </row>
    <row r="9" spans="1:23" x14ac:dyDescent="0.25">
      <c r="A9" s="20"/>
      <c r="B9" s="19"/>
      <c r="C9" s="19"/>
      <c r="D9" s="19"/>
      <c r="E9" s="19"/>
      <c r="F9" s="19"/>
      <c r="G9" s="19"/>
      <c r="H9" s="19"/>
      <c r="I9" s="19"/>
      <c r="J9" s="16"/>
    </row>
    <row r="10" spans="1:23" x14ac:dyDescent="0.25">
      <c r="A10" s="20"/>
      <c r="B10" s="19"/>
      <c r="C10" s="19"/>
      <c r="D10" s="19"/>
      <c r="E10" s="19"/>
      <c r="F10" s="19"/>
      <c r="G10" s="19"/>
      <c r="H10" s="19"/>
      <c r="I10" s="19"/>
      <c r="J10" s="16"/>
      <c r="L10" s="46" t="s">
        <v>65</v>
      </c>
      <c r="M10" s="45" t="s">
        <v>175</v>
      </c>
    </row>
    <row r="11" spans="1:23" x14ac:dyDescent="0.25">
      <c r="A11" s="20"/>
      <c r="B11" s="112">
        <v>1.2E-2</v>
      </c>
      <c r="C11" s="59" t="s">
        <v>169</v>
      </c>
      <c r="D11" s="59"/>
      <c r="E11" s="59"/>
      <c r="F11" s="60"/>
      <c r="G11" s="19"/>
      <c r="H11" s="19"/>
      <c r="I11" s="19"/>
      <c r="J11" s="16"/>
      <c r="L11" s="47">
        <f ca="1">B16</f>
        <v>2022</v>
      </c>
      <c r="M11" s="110">
        <f>ABS(N7-M7)/N7</f>
        <v>9.7744360902255759E-2</v>
      </c>
    </row>
    <row r="12" spans="1:23" x14ac:dyDescent="0.25">
      <c r="A12" s="20"/>
      <c r="B12" s="19"/>
      <c r="C12" s="19"/>
      <c r="D12" s="19"/>
      <c r="E12" s="19"/>
      <c r="F12" s="19"/>
      <c r="G12" s="19"/>
      <c r="H12" s="19"/>
      <c r="I12" s="19"/>
      <c r="J12" s="16"/>
      <c r="L12" s="48">
        <f ca="1">B17</f>
        <v>2023</v>
      </c>
      <c r="M12" s="111">
        <f>ABS(N8-M8)/N8</f>
        <v>1.2328767123287739E-2</v>
      </c>
    </row>
    <row r="13" spans="1:23" x14ac:dyDescent="0.25">
      <c r="A13" s="20"/>
      <c r="B13" s="123" t="s">
        <v>170</v>
      </c>
      <c r="C13" s="19"/>
      <c r="D13" s="19"/>
      <c r="E13" s="19"/>
      <c r="F13" s="19"/>
      <c r="G13" s="19"/>
      <c r="H13" s="19"/>
      <c r="I13" s="19"/>
      <c r="J13" s="16"/>
    </row>
    <row r="14" spans="1:23" ht="15.75" thickBot="1" x14ac:dyDescent="0.3">
      <c r="A14" s="20"/>
      <c r="B14" s="104" t="s">
        <v>65</v>
      </c>
      <c r="C14" s="82" t="s">
        <v>171</v>
      </c>
      <c r="D14" s="85" t="s">
        <v>85</v>
      </c>
      <c r="E14" s="19"/>
      <c r="F14" s="19"/>
      <c r="G14" s="19"/>
      <c r="H14" s="19"/>
      <c r="I14" s="19"/>
      <c r="J14" s="16"/>
      <c r="M14" s="130">
        <f ca="1">COUNTIF(M11:M12,"&gt;5%")/COUNT(L11:L12)</f>
        <v>0.5</v>
      </c>
      <c r="N14" t="s">
        <v>179</v>
      </c>
    </row>
    <row r="15" spans="1:23" ht="15.75" thickTop="1" x14ac:dyDescent="0.25">
      <c r="A15" s="20"/>
      <c r="B15" s="30">
        <f ca="1">B16-1</f>
        <v>2021</v>
      </c>
      <c r="C15" s="89">
        <v>50000</v>
      </c>
      <c r="D15" s="83">
        <v>475</v>
      </c>
      <c r="E15" s="19"/>
      <c r="F15" s="19"/>
      <c r="G15" s="19"/>
      <c r="H15" s="19"/>
      <c r="I15" s="19"/>
      <c r="J15" s="16"/>
    </row>
    <row r="16" spans="1:23" x14ac:dyDescent="0.25">
      <c r="A16" s="20"/>
      <c r="B16" s="30">
        <f ca="1">B17-1</f>
        <v>2022</v>
      </c>
      <c r="C16" s="89">
        <v>70000</v>
      </c>
      <c r="D16" s="83">
        <v>730</v>
      </c>
      <c r="E16" s="19"/>
      <c r="F16" s="19"/>
      <c r="G16" s="19"/>
      <c r="H16" s="19"/>
      <c r="I16" s="19"/>
      <c r="J16" s="16"/>
      <c r="L16" s="46" t="s">
        <v>176</v>
      </c>
      <c r="M16" s="115">
        <v>0</v>
      </c>
      <c r="N16" s="115">
        <v>0.1</v>
      </c>
      <c r="O16" s="115">
        <v>0.2</v>
      </c>
      <c r="P16" s="115">
        <v>0.3</v>
      </c>
      <c r="Q16" s="115">
        <v>0.4</v>
      </c>
      <c r="R16" s="115">
        <v>0.5</v>
      </c>
      <c r="S16" s="115">
        <v>0.6</v>
      </c>
      <c r="T16" s="115">
        <v>0.7</v>
      </c>
      <c r="U16" s="117">
        <v>0.8</v>
      </c>
      <c r="V16" s="115">
        <v>0.9</v>
      </c>
      <c r="W16" s="116">
        <v>1</v>
      </c>
    </row>
    <row r="17" spans="1:23" x14ac:dyDescent="0.25">
      <c r="A17" s="20"/>
      <c r="B17" s="32">
        <f ca="1">YEAR(TODAY())-1</f>
        <v>2023</v>
      </c>
      <c r="C17" s="90">
        <v>100000</v>
      </c>
      <c r="D17" s="29">
        <v>1030</v>
      </c>
      <c r="E17" s="19"/>
      <c r="F17" s="19"/>
      <c r="G17" s="19"/>
      <c r="H17" s="19"/>
      <c r="I17" s="19"/>
      <c r="J17" s="16"/>
      <c r="L17" s="48" t="s">
        <v>177</v>
      </c>
      <c r="M17" s="113">
        <v>1</v>
      </c>
      <c r="N17" s="114">
        <v>1</v>
      </c>
      <c r="O17" s="113">
        <v>1</v>
      </c>
      <c r="P17" s="113">
        <v>1</v>
      </c>
      <c r="Q17" s="113">
        <v>1</v>
      </c>
      <c r="R17" s="113">
        <v>0.5</v>
      </c>
      <c r="S17" s="113">
        <v>0.5</v>
      </c>
      <c r="T17" s="113">
        <v>0.5</v>
      </c>
      <c r="U17" s="118">
        <v>0</v>
      </c>
      <c r="V17" s="113">
        <v>0.5</v>
      </c>
      <c r="W17" s="111">
        <v>0.5</v>
      </c>
    </row>
    <row r="18" spans="1:23" x14ac:dyDescent="0.25">
      <c r="A18" s="20"/>
      <c r="B18" s="19"/>
      <c r="C18" s="19"/>
      <c r="D18" s="19"/>
      <c r="E18" s="19"/>
      <c r="F18" s="19"/>
      <c r="G18" s="19"/>
      <c r="H18" s="19"/>
      <c r="I18" s="19"/>
      <c r="J18" s="16"/>
    </row>
    <row r="19" spans="1:23" x14ac:dyDescent="0.25">
      <c r="A19" s="11" t="s">
        <v>7</v>
      </c>
      <c r="B19" s="19" t="s">
        <v>172</v>
      </c>
      <c r="C19" s="19"/>
      <c r="D19" s="19"/>
      <c r="E19" s="19"/>
      <c r="F19" s="19"/>
      <c r="G19" s="19"/>
      <c r="H19" s="19"/>
      <c r="I19" s="19"/>
      <c r="J19" s="16"/>
      <c r="L19" t="s">
        <v>180</v>
      </c>
    </row>
    <row r="20" spans="1:23" x14ac:dyDescent="0.25">
      <c r="A20" s="20"/>
      <c r="B20" s="19" t="s">
        <v>178</v>
      </c>
      <c r="C20" s="19"/>
      <c r="D20" s="19"/>
      <c r="E20" s="19"/>
      <c r="F20" s="19"/>
      <c r="G20" s="19"/>
      <c r="H20" s="19"/>
      <c r="I20" s="19"/>
      <c r="J20" s="16"/>
    </row>
    <row r="21" spans="1:23" x14ac:dyDescent="0.25">
      <c r="A21" s="20"/>
      <c r="B21" s="19"/>
      <c r="C21" s="19"/>
      <c r="D21" s="19"/>
      <c r="E21" s="19"/>
      <c r="F21" s="19"/>
      <c r="G21" s="19"/>
      <c r="H21" s="19"/>
      <c r="I21" s="19"/>
      <c r="J21" s="16"/>
      <c r="L21" t="s">
        <v>181</v>
      </c>
    </row>
    <row r="22" spans="1:23" x14ac:dyDescent="0.25">
      <c r="A22" s="20"/>
      <c r="B22" s="19" t="s">
        <v>173</v>
      </c>
      <c r="C22" s="19"/>
      <c r="D22" s="19"/>
      <c r="E22" s="19"/>
      <c r="F22" s="19"/>
      <c r="G22" s="19"/>
      <c r="H22" s="19"/>
      <c r="I22" s="19"/>
      <c r="J22" s="16"/>
    </row>
    <row r="23" spans="1:23" x14ac:dyDescent="0.25">
      <c r="A23" s="20"/>
      <c r="B23" s="19" t="s">
        <v>174</v>
      </c>
      <c r="C23" s="19"/>
      <c r="D23" s="19"/>
      <c r="E23" s="19"/>
      <c r="F23" s="19"/>
      <c r="G23" s="19"/>
      <c r="H23" s="19"/>
      <c r="I23" s="19"/>
      <c r="J23" s="16"/>
      <c r="K23" t="s">
        <v>13</v>
      </c>
      <c r="L23" s="101"/>
      <c r="M23" s="72" t="s">
        <v>114</v>
      </c>
      <c r="N23" s="74"/>
      <c r="O23" s="51" t="s">
        <v>182</v>
      </c>
    </row>
    <row r="24" spans="1:23" x14ac:dyDescent="0.25">
      <c r="A24" s="20"/>
      <c r="B24" s="19"/>
      <c r="C24" s="19"/>
      <c r="D24" s="19"/>
      <c r="E24" s="19"/>
      <c r="F24" s="19"/>
      <c r="G24" s="19"/>
      <c r="H24" s="19"/>
      <c r="I24" s="19"/>
      <c r="J24" s="16"/>
      <c r="L24" s="48" t="s">
        <v>65</v>
      </c>
      <c r="M24" s="42" t="s">
        <v>84</v>
      </c>
      <c r="N24" s="50" t="s">
        <v>96</v>
      </c>
      <c r="O24" s="48" t="s">
        <v>35</v>
      </c>
    </row>
    <row r="25" spans="1:23" x14ac:dyDescent="0.25">
      <c r="A25" s="20"/>
      <c r="B25" s="19" t="s">
        <v>184</v>
      </c>
      <c r="C25" s="19"/>
      <c r="D25" s="19"/>
      <c r="E25" s="19"/>
      <c r="F25" s="19"/>
      <c r="G25" s="19"/>
      <c r="H25" s="19"/>
      <c r="I25" s="19"/>
      <c r="J25" s="16"/>
      <c r="L25" s="51">
        <f ca="1">B15</f>
        <v>2021</v>
      </c>
      <c r="M25" s="124">
        <f>D15/C15</f>
        <v>9.4999999999999998E-3</v>
      </c>
      <c r="N25" s="125" t="s">
        <v>106</v>
      </c>
      <c r="O25" s="51" t="s">
        <v>106</v>
      </c>
    </row>
    <row r="26" spans="1:23" ht="15.75" thickBot="1" x14ac:dyDescent="0.3">
      <c r="A26" s="21"/>
      <c r="B26" s="22" t="s">
        <v>185</v>
      </c>
      <c r="C26" s="22"/>
      <c r="D26" s="22"/>
      <c r="E26" s="22"/>
      <c r="F26" s="22"/>
      <c r="G26" s="22"/>
      <c r="H26" s="22"/>
      <c r="I26" s="22"/>
      <c r="J26" s="23"/>
      <c r="L26" s="47">
        <f ca="1">B16</f>
        <v>2022</v>
      </c>
      <c r="M26" s="105">
        <f>D16/C16</f>
        <v>1.0428571428571429E-2</v>
      </c>
      <c r="N26" s="106">
        <f>M25*$M$2+(1-$M$2)*$B$11</f>
        <v>9.4999999999999998E-3</v>
      </c>
      <c r="O26" s="126">
        <f>(N26-M26)^2</f>
        <v>8.6224489795918561E-7</v>
      </c>
    </row>
    <row r="27" spans="1:23" x14ac:dyDescent="0.25">
      <c r="L27" s="48">
        <f ca="1">B17</f>
        <v>2023</v>
      </c>
      <c r="M27" s="107">
        <f>D17/C17</f>
        <v>1.03E-2</v>
      </c>
      <c r="N27" s="108">
        <f>M26*$M$2+(1-$M$2)*$B$11</f>
        <v>1.0428571428571429E-2</v>
      </c>
      <c r="O27" s="127">
        <f>(N27-M27)^2</f>
        <v>1.6530612244898142E-8</v>
      </c>
    </row>
    <row r="29" spans="1:23" ht="15.75" thickBot="1" x14ac:dyDescent="0.3">
      <c r="N29" s="128" t="s">
        <v>183</v>
      </c>
      <c r="O29" s="129">
        <f>SUM(O26:O27)/2</f>
        <v>4.3938775510204188E-7</v>
      </c>
    </row>
    <row r="30" spans="1:23" ht="15.75" thickTop="1" x14ac:dyDescent="0.25"/>
    <row r="31" spans="1:23" x14ac:dyDescent="0.25">
      <c r="L31" s="46" t="s">
        <v>176</v>
      </c>
      <c r="M31" s="115">
        <v>0</v>
      </c>
      <c r="N31" s="115">
        <v>0.1</v>
      </c>
      <c r="O31" s="115">
        <v>0.2</v>
      </c>
      <c r="P31" s="115">
        <v>0.3</v>
      </c>
      <c r="Q31" s="115">
        <v>0.4</v>
      </c>
      <c r="R31" s="115">
        <v>0.5</v>
      </c>
      <c r="S31" s="115">
        <v>0.6</v>
      </c>
      <c r="T31" s="115">
        <v>0.7</v>
      </c>
      <c r="U31" s="117">
        <v>0.8</v>
      </c>
      <c r="V31" s="115">
        <v>0.9</v>
      </c>
      <c r="W31" s="116">
        <v>1</v>
      </c>
    </row>
    <row r="32" spans="1:23" x14ac:dyDescent="0.25">
      <c r="L32" s="46" t="s">
        <v>183</v>
      </c>
      <c r="M32" s="119">
        <v>2.6796938775510196E-6</v>
      </c>
      <c r="N32" s="119">
        <v>2.0632908163265294E-6</v>
      </c>
      <c r="O32" s="119">
        <v>1.5340816326530638E-6</v>
      </c>
      <c r="P32" s="119">
        <v>1.0920663265306104E-6</v>
      </c>
      <c r="Q32" s="119">
        <v>7.3724489795918173E-7</v>
      </c>
      <c r="R32" s="119">
        <v>4.6961734693877535E-7</v>
      </c>
      <c r="S32" s="119">
        <v>2.8918367346938901E-7</v>
      </c>
      <c r="T32" s="120">
        <v>1.9594387755102037E-7</v>
      </c>
      <c r="U32" s="121">
        <v>1.8989795918367428E-7</v>
      </c>
      <c r="V32" s="119">
        <v>2.7104591836734781E-7</v>
      </c>
      <c r="W32" s="122">
        <v>4.3938775510204188E-7</v>
      </c>
    </row>
    <row r="34" spans="11:12" x14ac:dyDescent="0.25">
      <c r="K34" t="s">
        <v>130</v>
      </c>
      <c r="L34" t="s">
        <v>186</v>
      </c>
    </row>
    <row r="35" spans="11:12" x14ac:dyDescent="0.25">
      <c r="L35" t="s">
        <v>187</v>
      </c>
    </row>
    <row r="36" spans="11:12" x14ac:dyDescent="0.25">
      <c r="L36" t="s">
        <v>188</v>
      </c>
    </row>
  </sheetData>
  <mergeCells count="1">
    <mergeCell ref="I1:J1"/>
  </mergeCells>
  <hyperlinks>
    <hyperlink ref="I1" location="TOC!A1" display="Return to TOC" xr:uid="{D704265A-4901-4C55-A408-5D6BED5A4412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FAFEB-CCED-437C-9558-98C2A872CACF}">
  <dimension ref="A1:J14"/>
  <sheetViews>
    <sheetView workbookViewId="0"/>
  </sheetViews>
  <sheetFormatPr defaultRowHeight="15" x14ac:dyDescent="0.25"/>
  <cols>
    <col min="1" max="1" width="14" bestFit="1" customWidth="1"/>
    <col min="9" max="9" width="3.7109375" customWidth="1"/>
  </cols>
  <sheetData>
    <row r="1" spans="1:10" x14ac:dyDescent="0.25">
      <c r="A1" s="8" t="s">
        <v>3</v>
      </c>
      <c r="B1" s="9" t="s">
        <v>12</v>
      </c>
      <c r="C1" s="9"/>
      <c r="D1" s="10"/>
      <c r="E1" s="10"/>
      <c r="F1" s="10"/>
      <c r="G1" s="134" t="s">
        <v>8</v>
      </c>
      <c r="H1" s="135"/>
      <c r="I1" s="7"/>
      <c r="J1" s="6" t="s">
        <v>9</v>
      </c>
    </row>
    <row r="2" spans="1:10" x14ac:dyDescent="0.25">
      <c r="A2" s="11" t="s">
        <v>4</v>
      </c>
      <c r="B2" s="17" t="s">
        <v>14</v>
      </c>
      <c r="C2" s="17"/>
      <c r="D2" s="17"/>
      <c r="E2" s="17"/>
      <c r="F2" s="17"/>
      <c r="G2" s="17"/>
      <c r="H2" s="12"/>
      <c r="J2" t="s">
        <v>47</v>
      </c>
    </row>
    <row r="3" spans="1:10" x14ac:dyDescent="0.25">
      <c r="A3" s="11" t="s">
        <v>5</v>
      </c>
      <c r="B3" s="17" t="s">
        <v>15</v>
      </c>
      <c r="C3" s="17"/>
      <c r="D3" s="17"/>
      <c r="E3" s="17"/>
      <c r="F3" s="17"/>
      <c r="G3" s="17"/>
      <c r="H3" s="12"/>
      <c r="J3" t="s">
        <v>23</v>
      </c>
    </row>
    <row r="4" spans="1:10" x14ac:dyDescent="0.25">
      <c r="A4" s="13"/>
      <c r="B4" s="18"/>
      <c r="C4" s="18"/>
      <c r="D4" s="18"/>
      <c r="E4" s="18"/>
      <c r="F4" s="18"/>
      <c r="G4" s="18"/>
      <c r="H4" s="14"/>
      <c r="J4" t="s">
        <v>24</v>
      </c>
    </row>
    <row r="5" spans="1:10" x14ac:dyDescent="0.25">
      <c r="A5" s="15" t="s">
        <v>6</v>
      </c>
      <c r="B5" s="17" t="s">
        <v>16</v>
      </c>
      <c r="C5" s="19"/>
      <c r="D5" s="19"/>
      <c r="E5" s="19"/>
      <c r="F5" s="19"/>
      <c r="G5" s="19"/>
      <c r="H5" s="16"/>
      <c r="J5" t="s">
        <v>25</v>
      </c>
    </row>
    <row r="6" spans="1:10" x14ac:dyDescent="0.25">
      <c r="A6" s="20"/>
      <c r="B6" s="17" t="s">
        <v>17</v>
      </c>
      <c r="C6" s="19"/>
      <c r="D6" s="19"/>
      <c r="E6" s="19"/>
      <c r="F6" s="19"/>
      <c r="G6" s="19"/>
      <c r="H6" s="16"/>
    </row>
    <row r="7" spans="1:10" x14ac:dyDescent="0.25">
      <c r="A7" s="20"/>
      <c r="B7" s="19"/>
      <c r="C7" s="19"/>
      <c r="D7" s="19"/>
      <c r="E7" s="19"/>
      <c r="F7" s="19"/>
      <c r="G7" s="19"/>
      <c r="H7" s="16"/>
      <c r="J7" t="s">
        <v>26</v>
      </c>
    </row>
    <row r="8" spans="1:10" x14ac:dyDescent="0.25">
      <c r="A8" s="11" t="s">
        <v>7</v>
      </c>
      <c r="B8" s="17" t="s">
        <v>18</v>
      </c>
      <c r="C8" s="19"/>
      <c r="D8" s="19"/>
      <c r="E8" s="19"/>
      <c r="F8" s="19"/>
      <c r="G8" s="19"/>
      <c r="H8" s="16"/>
    </row>
    <row r="9" spans="1:10" x14ac:dyDescent="0.25">
      <c r="A9" s="20"/>
      <c r="B9" s="17" t="s">
        <v>19</v>
      </c>
      <c r="C9" s="19"/>
      <c r="D9" s="19"/>
      <c r="E9" s="19"/>
      <c r="F9" s="19"/>
      <c r="G9" s="19"/>
      <c r="H9" s="16"/>
    </row>
    <row r="10" spans="1:10" x14ac:dyDescent="0.25">
      <c r="A10" s="20"/>
      <c r="B10" s="19"/>
      <c r="C10" s="19"/>
      <c r="D10" s="19"/>
      <c r="E10" s="19"/>
      <c r="F10" s="19"/>
      <c r="G10" s="19"/>
      <c r="H10" s="16"/>
    </row>
    <row r="11" spans="1:10" x14ac:dyDescent="0.25">
      <c r="A11" s="20"/>
      <c r="B11" s="17" t="s">
        <v>20</v>
      </c>
      <c r="C11" s="19"/>
      <c r="D11" s="19"/>
      <c r="E11" s="19"/>
      <c r="F11" s="19"/>
      <c r="G11" s="19"/>
      <c r="H11" s="16"/>
    </row>
    <row r="12" spans="1:10" x14ac:dyDescent="0.25">
      <c r="A12" s="20"/>
      <c r="B12" s="17" t="s">
        <v>21</v>
      </c>
      <c r="C12" s="19"/>
      <c r="D12" s="19"/>
      <c r="E12" s="19"/>
      <c r="F12" s="19"/>
      <c r="G12" s="19"/>
      <c r="H12" s="16"/>
    </row>
    <row r="13" spans="1:10" x14ac:dyDescent="0.25">
      <c r="A13" s="20"/>
      <c r="B13" s="17" t="s">
        <v>22</v>
      </c>
      <c r="C13" s="19"/>
      <c r="D13" s="19"/>
      <c r="E13" s="19"/>
      <c r="F13" s="19"/>
      <c r="G13" s="19"/>
      <c r="H13" s="16"/>
    </row>
    <row r="14" spans="1:10" ht="15.75" thickBot="1" x14ac:dyDescent="0.3">
      <c r="A14" s="21"/>
      <c r="B14" s="22"/>
      <c r="C14" s="22"/>
      <c r="D14" s="22"/>
      <c r="E14" s="22"/>
      <c r="F14" s="22"/>
      <c r="G14" s="22"/>
      <c r="H14" s="23"/>
    </row>
  </sheetData>
  <mergeCells count="1">
    <mergeCell ref="G1:H1"/>
  </mergeCells>
  <hyperlinks>
    <hyperlink ref="G1" location="TOC!A1" display="Return to TOC" xr:uid="{B5393577-C954-4D44-9908-B2FC8E4DEFF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7D332-6E0A-4E94-9A4E-9F6BBD485332}">
  <dimension ref="A1:L29"/>
  <sheetViews>
    <sheetView workbookViewId="0"/>
  </sheetViews>
  <sheetFormatPr defaultRowHeight="15" x14ac:dyDescent="0.25"/>
  <cols>
    <col min="1" max="1" width="14" bestFit="1" customWidth="1"/>
    <col min="3" max="3" width="18.42578125" bestFit="1" customWidth="1"/>
    <col min="5" max="5" width="2.7109375" customWidth="1"/>
    <col min="6" max="6" width="6.28515625" bestFit="1" customWidth="1"/>
    <col min="7" max="7" width="18.42578125" bestFit="1" customWidth="1"/>
    <col min="9" max="9" width="4.42578125" customWidth="1"/>
    <col min="10" max="10" width="3.7109375" customWidth="1"/>
    <col min="12" max="12" width="13.140625" bestFit="1" customWidth="1"/>
  </cols>
  <sheetData>
    <row r="1" spans="1:12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34" t="s">
        <v>8</v>
      </c>
      <c r="I1" s="135"/>
      <c r="J1" s="7"/>
      <c r="K1" s="6" t="s">
        <v>9</v>
      </c>
    </row>
    <row r="2" spans="1:12" x14ac:dyDescent="0.25">
      <c r="A2" s="11" t="s">
        <v>4</v>
      </c>
      <c r="B2" s="17" t="s">
        <v>27</v>
      </c>
      <c r="C2" s="17"/>
      <c r="D2" s="17"/>
      <c r="E2" s="17"/>
      <c r="F2" s="17"/>
      <c r="G2" s="17"/>
      <c r="H2" s="17"/>
      <c r="I2" s="12"/>
      <c r="J2" t="s">
        <v>42</v>
      </c>
      <c r="K2" t="s">
        <v>43</v>
      </c>
    </row>
    <row r="3" spans="1:12" x14ac:dyDescent="0.25">
      <c r="A3" s="11" t="s">
        <v>5</v>
      </c>
      <c r="B3" s="17" t="s">
        <v>15</v>
      </c>
      <c r="C3" s="17"/>
      <c r="D3" s="17"/>
      <c r="E3" s="17"/>
      <c r="F3" s="17"/>
      <c r="G3" s="17"/>
      <c r="H3" s="17"/>
      <c r="I3" s="12"/>
      <c r="K3" s="46" t="s">
        <v>44</v>
      </c>
      <c r="L3" s="45" t="s">
        <v>45</v>
      </c>
    </row>
    <row r="4" spans="1:12" x14ac:dyDescent="0.25">
      <c r="A4" s="13"/>
      <c r="B4" s="18"/>
      <c r="C4" s="18"/>
      <c r="D4" s="18"/>
      <c r="E4" s="18"/>
      <c r="F4" s="18"/>
      <c r="G4" s="18"/>
      <c r="H4" s="18"/>
      <c r="I4" s="14"/>
      <c r="K4" s="47">
        <v>1</v>
      </c>
      <c r="L4" s="41">
        <f>CORREL(C13:C16,D13:D16)</f>
        <v>1</v>
      </c>
    </row>
    <row r="5" spans="1:12" x14ac:dyDescent="0.25">
      <c r="A5" s="15" t="s">
        <v>6</v>
      </c>
      <c r="B5" s="17" t="s">
        <v>28</v>
      </c>
      <c r="C5" s="19"/>
      <c r="D5" s="19"/>
      <c r="E5" s="19"/>
      <c r="F5" s="19"/>
      <c r="G5" s="19"/>
      <c r="H5" s="19"/>
      <c r="I5" s="16"/>
      <c r="K5" s="47">
        <v>2</v>
      </c>
      <c r="L5" s="41">
        <f>CORREL(G13:G16,H13:H16)</f>
        <v>0</v>
      </c>
    </row>
    <row r="6" spans="1:12" x14ac:dyDescent="0.25">
      <c r="A6" s="20"/>
      <c r="B6" s="17" t="s">
        <v>29</v>
      </c>
      <c r="C6" s="19"/>
      <c r="D6" s="19"/>
      <c r="E6" s="19"/>
      <c r="F6" s="19"/>
      <c r="G6" s="19"/>
      <c r="H6" s="19"/>
      <c r="I6" s="16"/>
      <c r="K6" s="48">
        <v>3</v>
      </c>
      <c r="L6" s="43">
        <f>CORREL(C21:C24,D21:D24)</f>
        <v>0.99227787671366763</v>
      </c>
    </row>
    <row r="7" spans="1:12" x14ac:dyDescent="0.25">
      <c r="A7" s="20"/>
      <c r="B7" s="17" t="s">
        <v>30</v>
      </c>
      <c r="C7" s="19"/>
      <c r="D7" s="19"/>
      <c r="E7" s="19"/>
      <c r="F7" s="19"/>
      <c r="G7" s="19"/>
      <c r="H7" s="19"/>
      <c r="I7" s="16"/>
    </row>
    <row r="8" spans="1:12" x14ac:dyDescent="0.25">
      <c r="A8" s="20"/>
      <c r="B8" s="17" t="s">
        <v>31</v>
      </c>
      <c r="C8" s="19"/>
      <c r="D8" s="19"/>
      <c r="E8" s="19"/>
      <c r="F8" s="19"/>
      <c r="G8" s="19"/>
      <c r="H8" s="19"/>
      <c r="I8" s="16"/>
      <c r="K8" t="s">
        <v>46</v>
      </c>
    </row>
    <row r="9" spans="1:12" x14ac:dyDescent="0.25">
      <c r="A9" s="20"/>
      <c r="B9" s="19"/>
      <c r="C9" s="19"/>
      <c r="D9" s="19"/>
      <c r="E9" s="19"/>
      <c r="F9" s="19"/>
      <c r="G9" s="19"/>
      <c r="H9" s="19"/>
      <c r="I9" s="16"/>
    </row>
    <row r="10" spans="1:12" x14ac:dyDescent="0.25">
      <c r="A10" s="20"/>
      <c r="B10" s="24" t="s">
        <v>32</v>
      </c>
      <c r="C10" s="19"/>
      <c r="D10" s="19"/>
      <c r="E10" s="19"/>
      <c r="F10" s="24" t="s">
        <v>37</v>
      </c>
      <c r="G10" s="19"/>
      <c r="H10" s="19"/>
      <c r="I10" s="16"/>
      <c r="K10" t="s">
        <v>48</v>
      </c>
    </row>
    <row r="11" spans="1:12" x14ac:dyDescent="0.25">
      <c r="A11" s="20"/>
      <c r="B11" s="27"/>
      <c r="C11" s="61" t="s">
        <v>34</v>
      </c>
      <c r="D11" s="28"/>
      <c r="E11" s="19"/>
      <c r="F11" s="27"/>
      <c r="G11" s="61" t="s">
        <v>34</v>
      </c>
      <c r="H11" s="28"/>
      <c r="I11" s="16"/>
      <c r="K11" s="51" t="s">
        <v>44</v>
      </c>
      <c r="L11" s="46" t="s">
        <v>49</v>
      </c>
    </row>
    <row r="12" spans="1:12" x14ac:dyDescent="0.25">
      <c r="A12" s="20"/>
      <c r="B12" s="26" t="s">
        <v>33</v>
      </c>
      <c r="C12" s="62" t="s">
        <v>36</v>
      </c>
      <c r="D12" s="29" t="s">
        <v>35</v>
      </c>
      <c r="E12" s="19"/>
      <c r="F12" s="26" t="s">
        <v>33</v>
      </c>
      <c r="G12" s="62" t="s">
        <v>36</v>
      </c>
      <c r="H12" s="29" t="s">
        <v>35</v>
      </c>
      <c r="I12" s="16"/>
      <c r="K12" s="51">
        <v>1</v>
      </c>
      <c r="L12" s="39">
        <f>SUMSQ(D13:D16)</f>
        <v>0.5</v>
      </c>
    </row>
    <row r="13" spans="1:12" x14ac:dyDescent="0.25">
      <c r="A13" s="20"/>
      <c r="B13" s="30">
        <v>1</v>
      </c>
      <c r="C13" s="86">
        <v>1.3</v>
      </c>
      <c r="D13" s="31">
        <v>0.4</v>
      </c>
      <c r="E13" s="19"/>
      <c r="F13" s="30">
        <v>5</v>
      </c>
      <c r="G13" s="86">
        <v>1.3</v>
      </c>
      <c r="H13" s="31">
        <v>0.1</v>
      </c>
      <c r="I13" s="16"/>
      <c r="K13" s="47">
        <v>2</v>
      </c>
      <c r="L13" s="49">
        <f>SUMSQ(H13:H16)</f>
        <v>0.10000000000000002</v>
      </c>
    </row>
    <row r="14" spans="1:12" x14ac:dyDescent="0.25">
      <c r="A14" s="20"/>
      <c r="B14" s="30">
        <v>2</v>
      </c>
      <c r="C14" s="86">
        <v>1.3</v>
      </c>
      <c r="D14" s="31">
        <v>0.4</v>
      </c>
      <c r="E14" s="19"/>
      <c r="F14" s="30">
        <v>6</v>
      </c>
      <c r="G14" s="86">
        <v>1.3</v>
      </c>
      <c r="H14" s="31">
        <v>-0.1</v>
      </c>
      <c r="I14" s="16"/>
      <c r="K14" s="48">
        <v>3</v>
      </c>
      <c r="L14" s="50">
        <f>SUMSQ(D21:D24)</f>
        <v>4.0000000000000001E-3</v>
      </c>
    </row>
    <row r="15" spans="1:12" x14ac:dyDescent="0.25">
      <c r="A15" s="20"/>
      <c r="B15" s="30">
        <v>3</v>
      </c>
      <c r="C15" s="86">
        <v>0.7</v>
      </c>
      <c r="D15" s="31">
        <v>0.3</v>
      </c>
      <c r="E15" s="19"/>
      <c r="F15" s="30">
        <v>7</v>
      </c>
      <c r="G15" s="86">
        <v>0.7</v>
      </c>
      <c r="H15" s="31">
        <v>-0.2</v>
      </c>
      <c r="I15" s="16"/>
    </row>
    <row r="16" spans="1:12" x14ac:dyDescent="0.25">
      <c r="A16" s="20"/>
      <c r="B16" s="32">
        <v>4</v>
      </c>
      <c r="C16" s="62">
        <v>0.7</v>
      </c>
      <c r="D16" s="33">
        <v>0.3</v>
      </c>
      <c r="E16" s="19"/>
      <c r="F16" s="32">
        <v>8</v>
      </c>
      <c r="G16" s="62">
        <v>0.7</v>
      </c>
      <c r="H16" s="33">
        <v>0.2</v>
      </c>
      <c r="I16" s="16"/>
      <c r="K16" t="s">
        <v>50</v>
      </c>
    </row>
    <row r="17" spans="1:9" x14ac:dyDescent="0.25">
      <c r="A17" s="20"/>
      <c r="B17" s="19"/>
      <c r="C17" s="19"/>
      <c r="D17" s="19"/>
      <c r="E17" s="19"/>
      <c r="F17" s="19"/>
      <c r="G17" s="19"/>
      <c r="H17" s="19"/>
      <c r="I17" s="16"/>
    </row>
    <row r="18" spans="1:9" x14ac:dyDescent="0.25">
      <c r="A18" s="20"/>
      <c r="B18" s="24" t="s">
        <v>38</v>
      </c>
      <c r="C18" s="19"/>
      <c r="D18" s="19"/>
      <c r="E18" s="19"/>
      <c r="F18" s="19"/>
      <c r="G18" s="19"/>
      <c r="H18" s="19"/>
      <c r="I18" s="16"/>
    </row>
    <row r="19" spans="1:9" x14ac:dyDescent="0.25">
      <c r="A19" s="20"/>
      <c r="B19" s="27"/>
      <c r="C19" s="61" t="s">
        <v>34</v>
      </c>
      <c r="D19" s="28"/>
      <c r="E19" s="19"/>
      <c r="F19" s="19"/>
      <c r="G19" s="19"/>
      <c r="H19" s="19"/>
      <c r="I19" s="16"/>
    </row>
    <row r="20" spans="1:9" x14ac:dyDescent="0.25">
      <c r="A20" s="20"/>
      <c r="B20" s="26" t="s">
        <v>33</v>
      </c>
      <c r="C20" s="62" t="s">
        <v>36</v>
      </c>
      <c r="D20" s="29" t="s">
        <v>35</v>
      </c>
      <c r="E20" s="19"/>
      <c r="F20" s="19"/>
      <c r="G20" s="19"/>
      <c r="H20" s="19"/>
      <c r="I20" s="16"/>
    </row>
    <row r="21" spans="1:9" x14ac:dyDescent="0.25">
      <c r="A21" s="20"/>
      <c r="B21" s="30">
        <v>9</v>
      </c>
      <c r="C21" s="86">
        <v>1.3</v>
      </c>
      <c r="D21" s="31">
        <v>0.04</v>
      </c>
      <c r="E21" s="19"/>
      <c r="F21" s="19"/>
      <c r="G21" s="19"/>
      <c r="H21" s="19"/>
      <c r="I21" s="16"/>
    </row>
    <row r="22" spans="1:9" x14ac:dyDescent="0.25">
      <c r="A22" s="20"/>
      <c r="B22" s="30">
        <v>10</v>
      </c>
      <c r="C22" s="86">
        <v>1.2</v>
      </c>
      <c r="D22" s="31">
        <v>0.02</v>
      </c>
      <c r="E22" s="19"/>
      <c r="F22" s="19"/>
      <c r="G22" s="19"/>
      <c r="H22" s="19"/>
      <c r="I22" s="16"/>
    </row>
    <row r="23" spans="1:9" x14ac:dyDescent="0.25">
      <c r="A23" s="20"/>
      <c r="B23" s="30">
        <v>11</v>
      </c>
      <c r="C23" s="86">
        <v>0.8</v>
      </c>
      <c r="D23" s="31">
        <v>-0.02</v>
      </c>
      <c r="E23" s="19"/>
      <c r="F23" s="19"/>
      <c r="G23" s="19"/>
      <c r="H23" s="19"/>
      <c r="I23" s="16"/>
    </row>
    <row r="24" spans="1:9" x14ac:dyDescent="0.25">
      <c r="A24" s="20"/>
      <c r="B24" s="32">
        <v>12</v>
      </c>
      <c r="C24" s="62">
        <v>0.7</v>
      </c>
      <c r="D24" s="33">
        <v>-0.04</v>
      </c>
      <c r="E24" s="19"/>
      <c r="F24" s="19"/>
      <c r="G24" s="19"/>
      <c r="H24" s="19"/>
      <c r="I24" s="16"/>
    </row>
    <row r="25" spans="1:9" x14ac:dyDescent="0.25">
      <c r="A25" s="20"/>
      <c r="B25" s="19"/>
      <c r="C25" s="19"/>
      <c r="D25" s="19"/>
      <c r="E25" s="19"/>
      <c r="F25" s="19"/>
      <c r="G25" s="19"/>
      <c r="H25" s="19"/>
      <c r="I25" s="16"/>
    </row>
    <row r="26" spans="1:9" x14ac:dyDescent="0.25">
      <c r="A26" s="11" t="s">
        <v>7</v>
      </c>
      <c r="B26" s="19" t="s">
        <v>39</v>
      </c>
      <c r="C26" s="19"/>
      <c r="D26" s="19"/>
      <c r="E26" s="19"/>
      <c r="F26" s="19"/>
      <c r="G26" s="19"/>
      <c r="H26" s="19"/>
      <c r="I26" s="16"/>
    </row>
    <row r="27" spans="1:9" x14ac:dyDescent="0.25">
      <c r="A27" s="20"/>
      <c r="B27" s="19" t="s">
        <v>40</v>
      </c>
      <c r="C27" s="19"/>
      <c r="D27" s="19"/>
      <c r="E27" s="19"/>
      <c r="F27" s="19"/>
      <c r="G27" s="19"/>
      <c r="H27" s="19"/>
      <c r="I27" s="16"/>
    </row>
    <row r="28" spans="1:9" x14ac:dyDescent="0.25">
      <c r="A28" s="20"/>
      <c r="B28" s="19" t="s">
        <v>41</v>
      </c>
      <c r="C28" s="19"/>
      <c r="D28" s="19"/>
      <c r="E28" s="19"/>
      <c r="F28" s="19"/>
      <c r="G28" s="19"/>
      <c r="H28" s="19"/>
      <c r="I28" s="16"/>
    </row>
    <row r="29" spans="1:9" ht="15.75" thickBot="1" x14ac:dyDescent="0.3">
      <c r="A29" s="21"/>
      <c r="B29" s="22"/>
      <c r="C29" s="22"/>
      <c r="D29" s="22"/>
      <c r="E29" s="22"/>
      <c r="F29" s="22"/>
      <c r="G29" s="22"/>
      <c r="H29" s="22"/>
      <c r="I29" s="23"/>
    </row>
  </sheetData>
  <mergeCells count="1">
    <mergeCell ref="H1:I1"/>
  </mergeCells>
  <hyperlinks>
    <hyperlink ref="H1" location="TOC!A1" display="Return to TOC" xr:uid="{480962CF-7E6E-4958-884A-F32384ED7A92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A9E79-79A5-4987-9DC5-F43143644781}">
  <dimension ref="A1:M23"/>
  <sheetViews>
    <sheetView workbookViewId="0"/>
  </sheetViews>
  <sheetFormatPr defaultRowHeight="15" x14ac:dyDescent="0.25"/>
  <cols>
    <col min="1" max="1" width="14" bestFit="1" customWidth="1"/>
    <col min="11" max="11" width="3.7109375" customWidth="1"/>
  </cols>
  <sheetData>
    <row r="1" spans="1:13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0"/>
      <c r="I1" s="134" t="s">
        <v>8</v>
      </c>
      <c r="J1" s="135"/>
      <c r="K1" s="7"/>
      <c r="L1" s="6" t="s">
        <v>9</v>
      </c>
    </row>
    <row r="2" spans="1:13" x14ac:dyDescent="0.25">
      <c r="A2" s="11" t="s">
        <v>4</v>
      </c>
      <c r="B2" s="17" t="s">
        <v>51</v>
      </c>
      <c r="C2" s="17"/>
      <c r="D2" s="17"/>
      <c r="E2" s="17"/>
      <c r="F2" s="17"/>
      <c r="G2" s="17"/>
      <c r="H2" s="17"/>
      <c r="I2" s="17"/>
      <c r="J2" s="12"/>
      <c r="K2" t="s">
        <v>42</v>
      </c>
      <c r="L2" t="s">
        <v>72</v>
      </c>
    </row>
    <row r="3" spans="1:13" x14ac:dyDescent="0.25">
      <c r="A3" s="11" t="s">
        <v>5</v>
      </c>
      <c r="B3" s="17" t="s">
        <v>52</v>
      </c>
      <c r="C3" s="17"/>
      <c r="D3" s="17"/>
      <c r="E3" s="17"/>
      <c r="F3" s="17"/>
      <c r="G3" s="17"/>
      <c r="H3" s="17"/>
      <c r="I3" s="17"/>
      <c r="J3" s="12"/>
    </row>
    <row r="4" spans="1:13" x14ac:dyDescent="0.25">
      <c r="A4" s="13"/>
      <c r="B4" s="18"/>
      <c r="C4" s="18"/>
      <c r="D4" s="18"/>
      <c r="E4" s="18"/>
      <c r="F4" s="18"/>
      <c r="G4" s="18"/>
      <c r="H4" s="18"/>
      <c r="I4" s="18"/>
      <c r="J4" s="14"/>
      <c r="L4" t="s">
        <v>65</v>
      </c>
      <c r="M4" t="s">
        <v>66</v>
      </c>
    </row>
    <row r="5" spans="1:13" x14ac:dyDescent="0.25">
      <c r="A5" s="15" t="s">
        <v>6</v>
      </c>
      <c r="B5" s="17" t="s">
        <v>53</v>
      </c>
      <c r="C5" s="19"/>
      <c r="D5" s="19"/>
      <c r="E5" s="19"/>
      <c r="F5" s="19"/>
      <c r="G5" s="19"/>
      <c r="H5" s="19"/>
      <c r="I5" s="19"/>
      <c r="J5" s="16"/>
      <c r="L5">
        <v>2002</v>
      </c>
      <c r="M5" t="s">
        <v>70</v>
      </c>
    </row>
    <row r="6" spans="1:13" x14ac:dyDescent="0.25">
      <c r="A6" s="20"/>
      <c r="B6" s="17" t="s">
        <v>54</v>
      </c>
      <c r="C6" s="19"/>
      <c r="D6" s="19"/>
      <c r="E6" s="19"/>
      <c r="F6" s="19"/>
      <c r="G6" s="19"/>
      <c r="H6" s="19"/>
      <c r="I6" s="19"/>
      <c r="J6" s="16"/>
      <c r="L6">
        <v>2003</v>
      </c>
      <c r="M6" t="s">
        <v>71</v>
      </c>
    </row>
    <row r="7" spans="1:13" x14ac:dyDescent="0.25">
      <c r="A7" s="20"/>
      <c r="B7" s="19"/>
      <c r="C7" s="19"/>
      <c r="D7" s="19"/>
      <c r="E7" s="19"/>
      <c r="F7" s="19"/>
      <c r="G7" s="19"/>
      <c r="H7" s="19"/>
      <c r="I7" s="19"/>
      <c r="J7" s="16"/>
    </row>
    <row r="8" spans="1:13" x14ac:dyDescent="0.25">
      <c r="A8" s="20"/>
      <c r="B8" s="17" t="s">
        <v>67</v>
      </c>
      <c r="C8" s="19"/>
      <c r="D8" s="19"/>
      <c r="E8" s="19"/>
      <c r="F8" s="19"/>
      <c r="G8" s="19"/>
      <c r="H8" s="19"/>
      <c r="I8" s="19"/>
      <c r="J8" s="16"/>
      <c r="L8" t="s">
        <v>68</v>
      </c>
    </row>
    <row r="9" spans="1:13" x14ac:dyDescent="0.25">
      <c r="A9" s="20"/>
      <c r="B9" s="17" t="s">
        <v>55</v>
      </c>
      <c r="C9" s="19"/>
      <c r="D9" s="19"/>
      <c r="E9" s="19"/>
      <c r="F9" s="19"/>
      <c r="G9" s="19"/>
      <c r="H9" s="19"/>
      <c r="I9" s="19"/>
      <c r="J9" s="16"/>
      <c r="L9" t="s">
        <v>69</v>
      </c>
    </row>
    <row r="10" spans="1:13" x14ac:dyDescent="0.25">
      <c r="A10" s="20"/>
      <c r="B10" s="17" t="s">
        <v>56</v>
      </c>
      <c r="C10" s="19"/>
      <c r="D10" s="19"/>
      <c r="E10" s="19"/>
      <c r="F10" s="19"/>
      <c r="G10" s="19"/>
      <c r="H10" s="19"/>
      <c r="I10" s="19"/>
      <c r="J10" s="16"/>
      <c r="L10" t="s">
        <v>74</v>
      </c>
    </row>
    <row r="11" spans="1:13" x14ac:dyDescent="0.25">
      <c r="A11" s="20"/>
      <c r="B11" s="19"/>
      <c r="C11" s="19"/>
      <c r="D11" s="19"/>
      <c r="E11" s="19"/>
      <c r="F11" s="19"/>
      <c r="G11" s="19"/>
      <c r="H11" s="19"/>
      <c r="I11" s="19"/>
      <c r="J11" s="16"/>
      <c r="L11" t="s">
        <v>73</v>
      </c>
    </row>
    <row r="12" spans="1:13" x14ac:dyDescent="0.25">
      <c r="A12" s="20"/>
      <c r="B12" s="17" t="s">
        <v>57</v>
      </c>
      <c r="C12" s="19"/>
      <c r="D12" s="19"/>
      <c r="E12" s="19"/>
      <c r="F12" s="19"/>
      <c r="G12" s="19"/>
      <c r="H12" s="19"/>
      <c r="I12" s="19"/>
      <c r="J12" s="16"/>
      <c r="L12" s="36">
        <f>10% - 10%*90%^3</f>
        <v>2.7099999999999999E-2</v>
      </c>
    </row>
    <row r="13" spans="1:13" x14ac:dyDescent="0.25">
      <c r="A13" s="20"/>
      <c r="B13" s="25" t="s">
        <v>58</v>
      </c>
      <c r="C13" s="35">
        <v>0.1</v>
      </c>
      <c r="D13" s="19"/>
      <c r="E13" s="19"/>
      <c r="F13" s="19"/>
      <c r="G13" s="19"/>
      <c r="H13" s="19"/>
      <c r="I13" s="19"/>
      <c r="J13" s="16"/>
    </row>
    <row r="14" spans="1:13" x14ac:dyDescent="0.25">
      <c r="A14" s="20"/>
      <c r="B14" s="19"/>
      <c r="C14" s="19"/>
      <c r="D14" s="19"/>
      <c r="E14" s="19"/>
      <c r="F14" s="19"/>
      <c r="G14" s="19"/>
      <c r="H14" s="19"/>
      <c r="I14" s="19"/>
      <c r="J14" s="16"/>
      <c r="K14" t="s">
        <v>13</v>
      </c>
      <c r="L14" t="s">
        <v>75</v>
      </c>
    </row>
    <row r="15" spans="1:13" x14ac:dyDescent="0.25">
      <c r="A15" s="11" t="s">
        <v>7</v>
      </c>
      <c r="B15" s="17" t="s">
        <v>61</v>
      </c>
      <c r="C15" s="19"/>
      <c r="D15" s="19"/>
      <c r="E15" s="19"/>
      <c r="F15" s="19"/>
      <c r="G15" s="19"/>
      <c r="H15" s="19"/>
      <c r="I15" s="19"/>
      <c r="J15" s="16"/>
      <c r="L15" t="s">
        <v>76</v>
      </c>
    </row>
    <row r="16" spans="1:13" x14ac:dyDescent="0.25">
      <c r="A16" s="20"/>
      <c r="B16" s="17" t="s">
        <v>59</v>
      </c>
      <c r="C16" s="19"/>
      <c r="D16" s="19"/>
      <c r="E16" s="19"/>
      <c r="F16" s="19"/>
      <c r="G16" s="19"/>
      <c r="H16" s="19"/>
      <c r="I16" s="19"/>
      <c r="J16" s="16"/>
      <c r="L16" t="s">
        <v>77</v>
      </c>
    </row>
    <row r="17" spans="1:12" x14ac:dyDescent="0.25">
      <c r="A17" s="20"/>
      <c r="B17" s="17" t="s">
        <v>60</v>
      </c>
      <c r="C17" s="19"/>
      <c r="D17" s="19"/>
      <c r="E17" s="19"/>
      <c r="F17" s="19"/>
      <c r="G17" s="19"/>
      <c r="H17" s="19"/>
      <c r="I17" s="19"/>
      <c r="J17" s="16"/>
    </row>
    <row r="18" spans="1:12" x14ac:dyDescent="0.25">
      <c r="A18" s="20"/>
      <c r="B18" s="19"/>
      <c r="C18" s="19"/>
      <c r="D18" s="19"/>
      <c r="E18" s="19"/>
      <c r="F18" s="19"/>
      <c r="G18" s="19"/>
      <c r="H18" s="19"/>
      <c r="I18" s="19"/>
      <c r="J18" s="16"/>
      <c r="L18" t="s">
        <v>78</v>
      </c>
    </row>
    <row r="19" spans="1:12" x14ac:dyDescent="0.25">
      <c r="A19" s="20"/>
      <c r="B19" s="17" t="s">
        <v>62</v>
      </c>
      <c r="C19" s="19"/>
      <c r="D19" s="19"/>
      <c r="E19" s="19"/>
      <c r="F19" s="19"/>
      <c r="G19" s="19"/>
      <c r="H19" s="19"/>
      <c r="I19" s="19"/>
      <c r="J19" s="16"/>
      <c r="L19" t="s">
        <v>82</v>
      </c>
    </row>
    <row r="20" spans="1:12" x14ac:dyDescent="0.25">
      <c r="A20" s="20"/>
      <c r="B20" s="17" t="s">
        <v>63</v>
      </c>
      <c r="C20" s="19"/>
      <c r="D20" s="19"/>
      <c r="E20" s="19"/>
      <c r="F20" s="19"/>
      <c r="G20" s="19"/>
      <c r="H20" s="19"/>
      <c r="I20" s="19"/>
      <c r="J20" s="16"/>
      <c r="L20" t="s">
        <v>80</v>
      </c>
    </row>
    <row r="21" spans="1:12" x14ac:dyDescent="0.25">
      <c r="A21" s="20"/>
      <c r="B21" s="19"/>
      <c r="C21" s="19"/>
      <c r="D21" s="19"/>
      <c r="E21" s="19"/>
      <c r="F21" s="19"/>
      <c r="G21" s="19"/>
      <c r="H21" s="19"/>
      <c r="I21" s="19"/>
      <c r="J21" s="16"/>
      <c r="L21" t="s">
        <v>79</v>
      </c>
    </row>
    <row r="22" spans="1:12" x14ac:dyDescent="0.25">
      <c r="A22" s="20"/>
      <c r="B22" s="17" t="s">
        <v>64</v>
      </c>
      <c r="C22" s="19"/>
      <c r="D22" s="19"/>
      <c r="E22" s="19"/>
      <c r="F22" s="19"/>
      <c r="G22" s="19"/>
      <c r="H22" s="19"/>
      <c r="I22" s="19"/>
      <c r="J22" s="16"/>
    </row>
    <row r="23" spans="1:12" ht="15.75" thickBot="1" x14ac:dyDescent="0.3">
      <c r="A23" s="21"/>
      <c r="B23" s="22"/>
      <c r="C23" s="22"/>
      <c r="D23" s="22"/>
      <c r="E23" s="22"/>
      <c r="F23" s="22"/>
      <c r="G23" s="22"/>
      <c r="H23" s="22"/>
      <c r="I23" s="22"/>
      <c r="J23" s="23"/>
      <c r="L23" t="s">
        <v>81</v>
      </c>
    </row>
  </sheetData>
  <mergeCells count="1">
    <mergeCell ref="I1:J1"/>
  </mergeCells>
  <hyperlinks>
    <hyperlink ref="I1" location="TOC!A1" display="Return to TOC" xr:uid="{AAE8E091-23E4-4592-8E29-2A6D0EEBE37F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D7241-5D59-4CCC-A942-E1424C73957C}">
  <dimension ref="A1:P26"/>
  <sheetViews>
    <sheetView workbookViewId="0"/>
  </sheetViews>
  <sheetFormatPr defaultRowHeight="15" x14ac:dyDescent="0.25"/>
  <cols>
    <col min="1" max="1" width="14" bestFit="1" customWidth="1"/>
    <col min="2" max="2" width="9.140625" customWidth="1"/>
    <col min="4" max="4" width="10" bestFit="1" customWidth="1"/>
    <col min="6" max="6" width="10.85546875" customWidth="1"/>
    <col min="10" max="10" width="3.7109375" customWidth="1"/>
    <col min="11" max="12" width="9.85546875" customWidth="1"/>
    <col min="13" max="13" width="12" bestFit="1" customWidth="1"/>
  </cols>
  <sheetData>
    <row r="1" spans="1:16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34" t="s">
        <v>8</v>
      </c>
      <c r="I1" s="135"/>
      <c r="J1" s="7"/>
      <c r="K1" s="6" t="s">
        <v>9</v>
      </c>
    </row>
    <row r="2" spans="1:16" x14ac:dyDescent="0.25">
      <c r="A2" s="11" t="s">
        <v>4</v>
      </c>
      <c r="B2" s="17" t="s">
        <v>83</v>
      </c>
      <c r="C2" s="17"/>
      <c r="D2" s="17"/>
      <c r="E2" s="17"/>
      <c r="F2" s="17"/>
      <c r="G2" s="17"/>
      <c r="H2" s="17"/>
      <c r="I2" s="12"/>
      <c r="K2" t="s">
        <v>95</v>
      </c>
    </row>
    <row r="3" spans="1:16" x14ac:dyDescent="0.25">
      <c r="A3" s="11" t="s">
        <v>5</v>
      </c>
      <c r="B3" s="17" t="s">
        <v>88</v>
      </c>
      <c r="C3" s="17"/>
      <c r="D3" s="17"/>
      <c r="E3" s="17"/>
      <c r="F3" s="17"/>
      <c r="G3" s="17"/>
      <c r="H3" s="17"/>
      <c r="I3" s="12"/>
    </row>
    <row r="4" spans="1:16" x14ac:dyDescent="0.25">
      <c r="A4" s="13"/>
      <c r="B4" s="18"/>
      <c r="C4" s="18"/>
      <c r="D4" s="18"/>
      <c r="E4" s="18"/>
      <c r="F4" s="18"/>
      <c r="G4" s="18"/>
      <c r="H4" s="18"/>
      <c r="I4" s="14"/>
      <c r="K4" s="38"/>
      <c r="L4" s="51" t="s">
        <v>96</v>
      </c>
      <c r="M4" s="39" t="s">
        <v>97</v>
      </c>
    </row>
    <row r="5" spans="1:16" x14ac:dyDescent="0.25">
      <c r="A5" s="15" t="s">
        <v>6</v>
      </c>
      <c r="B5" s="17" t="s">
        <v>91</v>
      </c>
      <c r="C5" s="19"/>
      <c r="D5" s="19"/>
      <c r="E5" s="19"/>
      <c r="F5" s="19"/>
      <c r="G5" s="19"/>
      <c r="H5" s="19"/>
      <c r="I5" s="16"/>
      <c r="K5" s="42" t="s">
        <v>65</v>
      </c>
      <c r="L5" s="48" t="s">
        <v>85</v>
      </c>
      <c r="M5" s="50" t="s">
        <v>98</v>
      </c>
      <c r="O5" s="4"/>
      <c r="P5" s="4"/>
    </row>
    <row r="6" spans="1:16" x14ac:dyDescent="0.25">
      <c r="A6" s="20"/>
      <c r="B6" s="17" t="s">
        <v>92</v>
      </c>
      <c r="C6" s="19"/>
      <c r="D6" s="19"/>
      <c r="E6" s="19"/>
      <c r="F6" s="19"/>
      <c r="G6" s="19"/>
      <c r="H6" s="19"/>
      <c r="I6" s="16"/>
      <c r="K6" s="40">
        <f ca="1">B16</f>
        <v>2014</v>
      </c>
      <c r="L6" s="47">
        <f>D16*$B$11</f>
        <v>150</v>
      </c>
      <c r="M6" s="75">
        <f>(C16-L6)^2/L6</f>
        <v>0.06</v>
      </c>
    </row>
    <row r="7" spans="1:16" x14ac:dyDescent="0.25">
      <c r="A7" s="20"/>
      <c r="B7" s="19"/>
      <c r="C7" s="19"/>
      <c r="D7" s="19"/>
      <c r="E7" s="19"/>
      <c r="F7" s="19"/>
      <c r="G7" s="19"/>
      <c r="H7" s="19"/>
      <c r="I7" s="16"/>
      <c r="K7" s="40">
        <f t="shared" ref="K7:K15" ca="1" si="0">B17</f>
        <v>2015</v>
      </c>
      <c r="L7" s="47">
        <f t="shared" ref="L7:L15" si="1">D17*$B$11</f>
        <v>159</v>
      </c>
      <c r="M7" s="75">
        <f t="shared" ref="M7:M15" si="2">(C17-L7)^2/L7</f>
        <v>0.15723270440251572</v>
      </c>
    </row>
    <row r="8" spans="1:16" x14ac:dyDescent="0.25">
      <c r="A8" s="11" t="s">
        <v>7</v>
      </c>
      <c r="B8" s="19" t="s">
        <v>93</v>
      </c>
      <c r="C8" s="19"/>
      <c r="D8" s="19"/>
      <c r="E8" s="19"/>
      <c r="F8" s="19"/>
      <c r="G8" s="19"/>
      <c r="H8" s="19"/>
      <c r="I8" s="16"/>
      <c r="K8" s="40">
        <f t="shared" ca="1" si="0"/>
        <v>2016</v>
      </c>
      <c r="L8" s="47">
        <f t="shared" si="1"/>
        <v>168</v>
      </c>
      <c r="M8" s="75">
        <f t="shared" si="2"/>
        <v>0.14880952380952381</v>
      </c>
    </row>
    <row r="9" spans="1:16" x14ac:dyDescent="0.25">
      <c r="A9" s="20"/>
      <c r="B9" s="19" t="s">
        <v>94</v>
      </c>
      <c r="C9" s="19"/>
      <c r="D9" s="19"/>
      <c r="E9" s="19"/>
      <c r="F9" s="19"/>
      <c r="G9" s="19"/>
      <c r="H9" s="19"/>
      <c r="I9" s="16"/>
      <c r="K9" s="40">
        <f t="shared" ca="1" si="0"/>
        <v>2017</v>
      </c>
      <c r="L9" s="47">
        <f t="shared" si="1"/>
        <v>174</v>
      </c>
      <c r="M9" s="75">
        <f t="shared" si="2"/>
        <v>5.1724137931034482E-2</v>
      </c>
    </row>
    <row r="10" spans="1:16" x14ac:dyDescent="0.25">
      <c r="A10" s="20"/>
      <c r="B10" s="19"/>
      <c r="C10" s="19"/>
      <c r="D10" s="19"/>
      <c r="E10" s="19"/>
      <c r="F10" s="19"/>
      <c r="G10" s="19"/>
      <c r="H10" s="19"/>
      <c r="I10" s="16"/>
      <c r="K10" s="40">
        <f t="shared" ca="1" si="0"/>
        <v>2018</v>
      </c>
      <c r="L10" s="47">
        <f t="shared" si="1"/>
        <v>189</v>
      </c>
      <c r="M10" s="75">
        <f t="shared" si="2"/>
        <v>8.4656084656084651E-2</v>
      </c>
    </row>
    <row r="11" spans="1:16" x14ac:dyDescent="0.25">
      <c r="A11" s="20"/>
      <c r="B11" s="57">
        <v>0.03</v>
      </c>
      <c r="C11" s="58" t="s">
        <v>90</v>
      </c>
      <c r="D11" s="59"/>
      <c r="E11" s="59"/>
      <c r="F11" s="60"/>
      <c r="G11" s="19"/>
      <c r="H11" s="19"/>
      <c r="I11" s="16"/>
      <c r="K11" s="40">
        <f t="shared" ca="1" si="0"/>
        <v>2019</v>
      </c>
      <c r="L11" s="47">
        <f t="shared" si="1"/>
        <v>195</v>
      </c>
      <c r="M11" s="75">
        <f t="shared" si="2"/>
        <v>0</v>
      </c>
    </row>
    <row r="12" spans="1:16" x14ac:dyDescent="0.25">
      <c r="A12" s="20"/>
      <c r="B12" s="69">
        <v>0.1</v>
      </c>
      <c r="C12" s="70" t="s">
        <v>142</v>
      </c>
      <c r="D12" s="59"/>
      <c r="E12" s="59"/>
      <c r="F12" s="60"/>
      <c r="G12" s="19"/>
      <c r="H12" s="19"/>
      <c r="I12" s="16"/>
      <c r="K12" s="40">
        <f t="shared" ca="1" si="0"/>
        <v>2020</v>
      </c>
      <c r="L12" s="47">
        <f t="shared" si="1"/>
        <v>204</v>
      </c>
      <c r="M12" s="75">
        <f t="shared" si="2"/>
        <v>0.17647058823529413</v>
      </c>
    </row>
    <row r="13" spans="1:16" x14ac:dyDescent="0.25">
      <c r="A13" s="20"/>
      <c r="B13" s="19"/>
      <c r="C13" s="19"/>
      <c r="D13" s="19"/>
      <c r="E13" s="19"/>
      <c r="F13" s="19"/>
      <c r="G13" s="19"/>
      <c r="H13" s="19"/>
      <c r="I13" s="16"/>
      <c r="K13" s="40">
        <f t="shared" ca="1" si="0"/>
        <v>2021</v>
      </c>
      <c r="L13" s="47">
        <f t="shared" si="1"/>
        <v>213</v>
      </c>
      <c r="M13" s="75">
        <f t="shared" si="2"/>
        <v>1.8779342723004695E-2</v>
      </c>
    </row>
    <row r="14" spans="1:16" x14ac:dyDescent="0.25">
      <c r="A14" s="20"/>
      <c r="B14" s="27"/>
      <c r="C14" s="61" t="s">
        <v>84</v>
      </c>
      <c r="D14" s="28" t="s">
        <v>86</v>
      </c>
      <c r="E14" s="19"/>
      <c r="F14" s="19"/>
      <c r="G14" s="19"/>
      <c r="H14" s="19"/>
      <c r="I14" s="16"/>
      <c r="K14" s="40">
        <f t="shared" ca="1" si="0"/>
        <v>2022</v>
      </c>
      <c r="L14" s="47">
        <f t="shared" si="1"/>
        <v>225</v>
      </c>
      <c r="M14" s="75">
        <f t="shared" si="2"/>
        <v>0.1111111111111111</v>
      </c>
    </row>
    <row r="15" spans="1:16" x14ac:dyDescent="0.25">
      <c r="A15" s="20"/>
      <c r="B15" s="32" t="s">
        <v>65</v>
      </c>
      <c r="C15" s="62" t="s">
        <v>85</v>
      </c>
      <c r="D15" s="29" t="s">
        <v>87</v>
      </c>
      <c r="E15" s="19"/>
      <c r="F15" s="19"/>
      <c r="G15" s="19"/>
      <c r="H15" s="19"/>
      <c r="I15" s="16"/>
      <c r="K15" s="42">
        <f t="shared" ca="1" si="0"/>
        <v>2023</v>
      </c>
      <c r="L15" s="48">
        <f t="shared" si="1"/>
        <v>237</v>
      </c>
      <c r="M15" s="76">
        <f t="shared" si="2"/>
        <v>0.10548523206751055</v>
      </c>
    </row>
    <row r="16" spans="1:16" x14ac:dyDescent="0.25">
      <c r="A16" s="20"/>
      <c r="B16" s="30">
        <f t="shared" ref="B16:B23" ca="1" si="3">B17-1</f>
        <v>2014</v>
      </c>
      <c r="C16" s="63">
        <v>147</v>
      </c>
      <c r="D16" s="64">
        <v>5000</v>
      </c>
      <c r="E16" s="19"/>
      <c r="F16" s="19"/>
      <c r="G16" s="19"/>
      <c r="H16" s="19"/>
      <c r="I16" s="16"/>
    </row>
    <row r="17" spans="1:14" x14ac:dyDescent="0.25">
      <c r="A17" s="20"/>
      <c r="B17" s="30">
        <f t="shared" ca="1" si="3"/>
        <v>2015</v>
      </c>
      <c r="C17" s="63">
        <v>164</v>
      </c>
      <c r="D17" s="64">
        <v>5300</v>
      </c>
      <c r="E17" s="19"/>
      <c r="F17" s="19"/>
      <c r="G17" s="19"/>
      <c r="H17" s="19"/>
      <c r="I17" s="16"/>
      <c r="K17" t="s">
        <v>99</v>
      </c>
      <c r="M17" s="77">
        <f>SUM(M6:M15)</f>
        <v>0.91426872493607925</v>
      </c>
    </row>
    <row r="18" spans="1:14" x14ac:dyDescent="0.25">
      <c r="A18" s="20"/>
      <c r="B18" s="30">
        <f t="shared" ca="1" si="3"/>
        <v>2016</v>
      </c>
      <c r="C18" s="63">
        <v>163</v>
      </c>
      <c r="D18" s="64">
        <v>5600</v>
      </c>
      <c r="E18" s="19"/>
      <c r="F18" s="19"/>
      <c r="G18" s="19"/>
      <c r="H18" s="19"/>
      <c r="I18" s="16"/>
    </row>
    <row r="19" spans="1:14" x14ac:dyDescent="0.25">
      <c r="A19" s="20"/>
      <c r="B19" s="30">
        <f t="shared" ca="1" si="3"/>
        <v>2017</v>
      </c>
      <c r="C19" s="63">
        <v>177</v>
      </c>
      <c r="D19" s="64">
        <v>5800</v>
      </c>
      <c r="E19" s="19"/>
      <c r="F19" s="19"/>
      <c r="G19" s="19"/>
      <c r="H19" s="19"/>
      <c r="I19" s="16"/>
      <c r="K19" t="s">
        <v>104</v>
      </c>
      <c r="M19" s="4">
        <f ca="1">COUNT(B16:B25)</f>
        <v>10</v>
      </c>
      <c r="N19" s="71" t="s">
        <v>101</v>
      </c>
    </row>
    <row r="20" spans="1:14" x14ac:dyDescent="0.25">
      <c r="A20" s="20"/>
      <c r="B20" s="30">
        <f t="shared" ca="1" si="3"/>
        <v>2018</v>
      </c>
      <c r="C20" s="63">
        <v>193</v>
      </c>
      <c r="D20" s="64">
        <v>6300</v>
      </c>
      <c r="E20" s="19"/>
      <c r="F20" s="19"/>
      <c r="G20" s="19"/>
      <c r="H20" s="19"/>
      <c r="I20" s="16"/>
      <c r="N20" s="71" t="s">
        <v>102</v>
      </c>
    </row>
    <row r="21" spans="1:14" x14ac:dyDescent="0.25">
      <c r="A21" s="20"/>
      <c r="B21" s="30">
        <f t="shared" ca="1" si="3"/>
        <v>2019</v>
      </c>
      <c r="C21" s="63">
        <v>195</v>
      </c>
      <c r="D21" s="64">
        <v>6500</v>
      </c>
      <c r="E21" s="19"/>
      <c r="F21" s="19"/>
      <c r="G21" s="19"/>
      <c r="H21" s="19"/>
      <c r="I21" s="16"/>
    </row>
    <row r="22" spans="1:14" x14ac:dyDescent="0.25">
      <c r="A22" s="20"/>
      <c r="B22" s="30">
        <f t="shared" ca="1" si="3"/>
        <v>2020</v>
      </c>
      <c r="C22" s="63">
        <v>210</v>
      </c>
      <c r="D22" s="64">
        <v>6800</v>
      </c>
      <c r="E22" s="19"/>
      <c r="F22" s="19"/>
      <c r="G22" s="19"/>
      <c r="H22" s="19"/>
      <c r="I22" s="16"/>
      <c r="K22" t="s">
        <v>103</v>
      </c>
      <c r="M22" s="37">
        <f ca="1">_xlfn.CHISQ.INV.RT(B12,M19)</f>
        <v>15.987179172105261</v>
      </c>
    </row>
    <row r="23" spans="1:14" x14ac:dyDescent="0.25">
      <c r="A23" s="20"/>
      <c r="B23" s="30">
        <f t="shared" ca="1" si="3"/>
        <v>2021</v>
      </c>
      <c r="C23" s="63">
        <v>211</v>
      </c>
      <c r="D23" s="64">
        <v>7100</v>
      </c>
      <c r="E23" s="19"/>
      <c r="F23" s="19"/>
      <c r="G23" s="19"/>
      <c r="H23" s="19"/>
      <c r="I23" s="16"/>
    </row>
    <row r="24" spans="1:14" x14ac:dyDescent="0.25">
      <c r="A24" s="20"/>
      <c r="B24" s="30">
        <f ca="1">B25-1</f>
        <v>2022</v>
      </c>
      <c r="C24" s="63">
        <v>230</v>
      </c>
      <c r="D24" s="64">
        <v>7500</v>
      </c>
      <c r="E24" s="19"/>
      <c r="F24" s="19"/>
      <c r="G24" s="19"/>
      <c r="H24" s="19"/>
      <c r="I24" s="16"/>
      <c r="K24" t="s">
        <v>107</v>
      </c>
    </row>
    <row r="25" spans="1:14" x14ac:dyDescent="0.25">
      <c r="A25" s="20"/>
      <c r="B25" s="32">
        <f ca="1">YEAR(TODAY())-1</f>
        <v>2023</v>
      </c>
      <c r="C25" s="65">
        <v>242</v>
      </c>
      <c r="D25" s="66">
        <v>7900</v>
      </c>
      <c r="E25" s="19"/>
      <c r="F25" s="19"/>
      <c r="G25" s="19"/>
      <c r="H25" s="19"/>
      <c r="I25" s="16"/>
    </row>
    <row r="26" spans="1:14" ht="15.75" thickBot="1" x14ac:dyDescent="0.3">
      <c r="A26" s="21"/>
      <c r="B26" s="22"/>
      <c r="C26" s="22"/>
      <c r="D26" s="22"/>
      <c r="E26" s="22"/>
      <c r="F26" s="22"/>
      <c r="G26" s="22"/>
      <c r="H26" s="22"/>
      <c r="I26" s="23"/>
    </row>
  </sheetData>
  <mergeCells count="1">
    <mergeCell ref="H1:I1"/>
  </mergeCells>
  <hyperlinks>
    <hyperlink ref="H1" location="TOC!A1" display="Return to TOC" xr:uid="{A142D89C-64EE-4066-9E24-A9C0A5EFD6C1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1758A-247E-4597-A38F-324E43236758}">
  <dimension ref="A1:U26"/>
  <sheetViews>
    <sheetView workbookViewId="0"/>
  </sheetViews>
  <sheetFormatPr defaultRowHeight="15" x14ac:dyDescent="0.25"/>
  <cols>
    <col min="1" max="1" width="14" bestFit="1" customWidth="1"/>
    <col min="2" max="2" width="9.140625" customWidth="1"/>
    <col min="4" max="4" width="10" bestFit="1" customWidth="1"/>
    <col min="6" max="6" width="10.85546875" customWidth="1"/>
    <col min="10" max="10" width="3.7109375" customWidth="1"/>
    <col min="11" max="11" width="9.85546875" customWidth="1"/>
    <col min="12" max="13" width="9.140625" customWidth="1"/>
  </cols>
  <sheetData>
    <row r="1" spans="1:21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34" t="s">
        <v>8</v>
      </c>
      <c r="I1" s="135"/>
      <c r="J1" s="7"/>
      <c r="K1" s="6" t="s">
        <v>9</v>
      </c>
    </row>
    <row r="2" spans="1:21" x14ac:dyDescent="0.25">
      <c r="A2" s="11" t="s">
        <v>4</v>
      </c>
      <c r="B2" s="17" t="s">
        <v>83</v>
      </c>
      <c r="C2" s="17"/>
      <c r="D2" s="17"/>
      <c r="E2" s="17"/>
      <c r="F2" s="17"/>
      <c r="G2" s="17"/>
      <c r="H2" s="17"/>
      <c r="I2" s="12"/>
      <c r="K2" t="s">
        <v>95</v>
      </c>
    </row>
    <row r="3" spans="1:21" x14ac:dyDescent="0.25">
      <c r="A3" s="11" t="s">
        <v>5</v>
      </c>
      <c r="B3" s="17" t="s">
        <v>111</v>
      </c>
      <c r="C3" s="17"/>
      <c r="D3" s="17"/>
      <c r="E3" s="17"/>
      <c r="F3" s="17"/>
      <c r="G3" s="17"/>
      <c r="H3" s="17"/>
      <c r="I3" s="12"/>
    </row>
    <row r="4" spans="1:21" x14ac:dyDescent="0.25">
      <c r="A4" s="13"/>
      <c r="B4" s="18"/>
      <c r="C4" s="18"/>
      <c r="D4" s="18"/>
      <c r="E4" s="18"/>
      <c r="F4" s="18"/>
      <c r="G4" s="18"/>
      <c r="H4" s="18"/>
      <c r="I4" s="14"/>
      <c r="K4" s="38"/>
      <c r="L4" s="51" t="s">
        <v>84</v>
      </c>
      <c r="M4" s="72" t="s">
        <v>105</v>
      </c>
      <c r="N4" s="73"/>
      <c r="O4" s="73"/>
      <c r="P4" s="73"/>
      <c r="Q4" s="73"/>
      <c r="R4" s="73"/>
      <c r="S4" s="73"/>
      <c r="T4" s="73"/>
      <c r="U4" s="74"/>
    </row>
    <row r="5" spans="1:21" x14ac:dyDescent="0.25">
      <c r="A5" s="15" t="s">
        <v>6</v>
      </c>
      <c r="B5" s="17" t="s">
        <v>91</v>
      </c>
      <c r="C5" s="19"/>
      <c r="D5" s="19"/>
      <c r="E5" s="19"/>
      <c r="F5" s="19"/>
      <c r="G5" s="19"/>
      <c r="H5" s="19"/>
      <c r="I5" s="16"/>
      <c r="K5" s="42" t="s">
        <v>65</v>
      </c>
      <c r="L5" s="48" t="s">
        <v>85</v>
      </c>
      <c r="M5" s="42">
        <v>1</v>
      </c>
      <c r="N5" s="54">
        <f>M5+1</f>
        <v>2</v>
      </c>
      <c r="O5" s="54">
        <f t="shared" ref="O5:U5" si="0">N5+1</f>
        <v>3</v>
      </c>
      <c r="P5" s="54">
        <f t="shared" si="0"/>
        <v>4</v>
      </c>
      <c r="Q5" s="54">
        <f t="shared" si="0"/>
        <v>5</v>
      </c>
      <c r="R5" s="54">
        <f t="shared" si="0"/>
        <v>6</v>
      </c>
      <c r="S5" s="54">
        <f t="shared" si="0"/>
        <v>7</v>
      </c>
      <c r="T5" s="54">
        <f t="shared" si="0"/>
        <v>8</v>
      </c>
      <c r="U5" s="50">
        <f t="shared" si="0"/>
        <v>9</v>
      </c>
    </row>
    <row r="6" spans="1:21" x14ac:dyDescent="0.25">
      <c r="A6" s="20"/>
      <c r="B6" s="17" t="s">
        <v>92</v>
      </c>
      <c r="C6" s="19"/>
      <c r="D6" s="19"/>
      <c r="E6" s="19"/>
      <c r="F6" s="19"/>
      <c r="G6" s="19"/>
      <c r="H6" s="19"/>
      <c r="I6" s="16"/>
      <c r="K6" s="40">
        <f ca="1">B16</f>
        <v>2014</v>
      </c>
      <c r="L6" s="55">
        <f>C16</f>
        <v>155</v>
      </c>
      <c r="M6" s="40"/>
      <c r="N6" s="4"/>
      <c r="O6" s="4"/>
      <c r="P6" s="4"/>
      <c r="Q6" s="4"/>
      <c r="R6" s="4"/>
      <c r="S6" s="4"/>
      <c r="T6" s="4"/>
      <c r="U6" s="49"/>
    </row>
    <row r="7" spans="1:21" x14ac:dyDescent="0.25">
      <c r="A7" s="20"/>
      <c r="B7" s="19"/>
      <c r="C7" s="19"/>
      <c r="D7" s="19"/>
      <c r="E7" s="19"/>
      <c r="F7" s="19"/>
      <c r="G7" s="19"/>
      <c r="H7" s="19"/>
      <c r="I7" s="16"/>
      <c r="K7" s="40">
        <f t="shared" ref="K7:K15" ca="1" si="1">B17</f>
        <v>2015</v>
      </c>
      <c r="L7" s="55">
        <f t="shared" ref="L7:L15" si="2">C17</f>
        <v>205</v>
      </c>
      <c r="M7" s="78">
        <f t="shared" ref="M7:M14" si="3">L6</f>
        <v>155</v>
      </c>
      <c r="N7" s="52"/>
      <c r="O7" s="52"/>
      <c r="P7" s="52"/>
      <c r="Q7" s="52"/>
      <c r="R7" s="52"/>
      <c r="S7" s="52"/>
      <c r="T7" s="52"/>
      <c r="U7" s="79"/>
    </row>
    <row r="8" spans="1:21" x14ac:dyDescent="0.25">
      <c r="A8" s="11" t="s">
        <v>7</v>
      </c>
      <c r="B8" s="19" t="s">
        <v>144</v>
      </c>
      <c r="C8" s="19"/>
      <c r="D8" s="19"/>
      <c r="E8" s="19"/>
      <c r="F8" s="19"/>
      <c r="G8" s="19"/>
      <c r="H8" s="19"/>
      <c r="I8" s="16"/>
      <c r="K8" s="40">
        <f t="shared" ca="1" si="1"/>
        <v>2016</v>
      </c>
      <c r="L8" s="55">
        <f t="shared" si="2"/>
        <v>210</v>
      </c>
      <c r="M8" s="78">
        <f t="shared" si="3"/>
        <v>205</v>
      </c>
      <c r="N8" s="52">
        <f t="shared" ref="N8:N14" si="4">L6</f>
        <v>155</v>
      </c>
      <c r="O8" s="52"/>
      <c r="P8" s="52"/>
      <c r="Q8" s="52"/>
      <c r="R8" s="52"/>
      <c r="S8" s="52"/>
      <c r="T8" s="52"/>
      <c r="U8" s="79"/>
    </row>
    <row r="9" spans="1:21" x14ac:dyDescent="0.25">
      <c r="A9" s="20"/>
      <c r="B9" s="19" t="s">
        <v>94</v>
      </c>
      <c r="C9" s="19"/>
      <c r="D9" s="19"/>
      <c r="E9" s="19"/>
      <c r="F9" s="19"/>
      <c r="G9" s="19"/>
      <c r="H9" s="19"/>
      <c r="I9" s="16"/>
      <c r="K9" s="40">
        <f t="shared" ca="1" si="1"/>
        <v>2017</v>
      </c>
      <c r="L9" s="55">
        <f t="shared" si="2"/>
        <v>249</v>
      </c>
      <c r="M9" s="78">
        <f t="shared" si="3"/>
        <v>210</v>
      </c>
      <c r="N9" s="52">
        <f t="shared" si="4"/>
        <v>205</v>
      </c>
      <c r="O9" s="52">
        <f t="shared" ref="O9:O14" si="5">L6</f>
        <v>155</v>
      </c>
      <c r="P9" s="52"/>
      <c r="Q9" s="52"/>
      <c r="R9" s="52"/>
      <c r="S9" s="52"/>
      <c r="T9" s="52"/>
      <c r="U9" s="79"/>
    </row>
    <row r="10" spans="1:21" x14ac:dyDescent="0.25">
      <c r="A10" s="20"/>
      <c r="B10" s="19"/>
      <c r="C10" s="19"/>
      <c r="D10" s="19"/>
      <c r="E10" s="19"/>
      <c r="F10" s="19"/>
      <c r="G10" s="19"/>
      <c r="H10" s="19"/>
      <c r="I10" s="16"/>
      <c r="K10" s="40">
        <f t="shared" ca="1" si="1"/>
        <v>2018</v>
      </c>
      <c r="L10" s="55">
        <f t="shared" si="2"/>
        <v>310</v>
      </c>
      <c r="M10" s="78">
        <f t="shared" si="3"/>
        <v>249</v>
      </c>
      <c r="N10" s="52">
        <f t="shared" si="4"/>
        <v>210</v>
      </c>
      <c r="O10" s="52">
        <f t="shared" si="5"/>
        <v>205</v>
      </c>
      <c r="P10" s="52">
        <f t="shared" ref="P10:P14" si="6">L6</f>
        <v>155</v>
      </c>
      <c r="Q10" s="52"/>
      <c r="R10" s="52"/>
      <c r="S10" s="52"/>
      <c r="T10" s="52"/>
      <c r="U10" s="79"/>
    </row>
    <row r="11" spans="1:21" x14ac:dyDescent="0.25">
      <c r="A11" s="20"/>
      <c r="B11" s="57">
        <v>0.03</v>
      </c>
      <c r="C11" s="58" t="s">
        <v>90</v>
      </c>
      <c r="D11" s="59"/>
      <c r="E11" s="59"/>
      <c r="F11" s="60"/>
      <c r="G11" s="19"/>
      <c r="H11" s="19"/>
      <c r="I11" s="16"/>
      <c r="K11" s="40">
        <f t="shared" ca="1" si="1"/>
        <v>2019</v>
      </c>
      <c r="L11" s="55">
        <f t="shared" si="2"/>
        <v>358</v>
      </c>
      <c r="M11" s="78">
        <f t="shared" si="3"/>
        <v>310</v>
      </c>
      <c r="N11" s="52">
        <f t="shared" si="4"/>
        <v>249</v>
      </c>
      <c r="O11" s="52">
        <f t="shared" si="5"/>
        <v>210</v>
      </c>
      <c r="P11" s="52">
        <f t="shared" si="6"/>
        <v>205</v>
      </c>
      <c r="Q11" s="52">
        <f t="shared" ref="Q11:Q14" si="7">L6</f>
        <v>155</v>
      </c>
      <c r="R11" s="52"/>
      <c r="S11" s="52"/>
      <c r="T11" s="52"/>
      <c r="U11" s="79"/>
    </row>
    <row r="12" spans="1:21" x14ac:dyDescent="0.25">
      <c r="A12" s="20"/>
      <c r="B12" s="69">
        <v>0.1</v>
      </c>
      <c r="C12" s="70" t="s">
        <v>89</v>
      </c>
      <c r="D12" s="59"/>
      <c r="E12" s="59"/>
      <c r="F12" s="60"/>
      <c r="G12" s="19"/>
      <c r="H12" s="19"/>
      <c r="I12" s="16"/>
      <c r="K12" s="40">
        <f t="shared" ca="1" si="1"/>
        <v>2020</v>
      </c>
      <c r="L12" s="55">
        <f t="shared" si="2"/>
        <v>415</v>
      </c>
      <c r="M12" s="78">
        <f t="shared" si="3"/>
        <v>358</v>
      </c>
      <c r="N12" s="52">
        <f t="shared" si="4"/>
        <v>310</v>
      </c>
      <c r="O12" s="52">
        <f t="shared" si="5"/>
        <v>249</v>
      </c>
      <c r="P12" s="52">
        <f t="shared" si="6"/>
        <v>210</v>
      </c>
      <c r="Q12" s="52">
        <f t="shared" si="7"/>
        <v>205</v>
      </c>
      <c r="R12" s="52">
        <f t="shared" ref="R12:R14" si="8">L6</f>
        <v>155</v>
      </c>
      <c r="S12" s="52"/>
      <c r="T12" s="52"/>
      <c r="U12" s="79"/>
    </row>
    <row r="13" spans="1:21" x14ac:dyDescent="0.25">
      <c r="A13" s="20"/>
      <c r="B13" s="19"/>
      <c r="C13" s="19"/>
      <c r="D13" s="19"/>
      <c r="E13" s="19"/>
      <c r="F13" s="19"/>
      <c r="G13" s="19"/>
      <c r="H13" s="19"/>
      <c r="I13" s="16"/>
      <c r="K13" s="40">
        <f t="shared" ca="1" si="1"/>
        <v>2021</v>
      </c>
      <c r="L13" s="55">
        <f t="shared" si="2"/>
        <v>447</v>
      </c>
      <c r="M13" s="78">
        <f t="shared" si="3"/>
        <v>415</v>
      </c>
      <c r="N13" s="52">
        <f t="shared" si="4"/>
        <v>358</v>
      </c>
      <c r="O13" s="52">
        <f t="shared" si="5"/>
        <v>310</v>
      </c>
      <c r="P13" s="52">
        <f t="shared" si="6"/>
        <v>249</v>
      </c>
      <c r="Q13" s="52">
        <f t="shared" si="7"/>
        <v>210</v>
      </c>
      <c r="R13" s="52">
        <f t="shared" si="8"/>
        <v>205</v>
      </c>
      <c r="S13" s="52">
        <f t="shared" ref="S13:S14" si="9">L6</f>
        <v>155</v>
      </c>
      <c r="T13" s="52"/>
      <c r="U13" s="79"/>
    </row>
    <row r="14" spans="1:21" x14ac:dyDescent="0.25">
      <c r="A14" s="20"/>
      <c r="B14" s="27"/>
      <c r="C14" s="61" t="s">
        <v>84</v>
      </c>
      <c r="D14" s="28" t="s">
        <v>86</v>
      </c>
      <c r="E14" s="19"/>
      <c r="F14" s="19"/>
      <c r="G14" s="19"/>
      <c r="H14" s="19"/>
      <c r="I14" s="16"/>
      <c r="K14" s="40">
        <f t="shared" ca="1" si="1"/>
        <v>2022</v>
      </c>
      <c r="L14" s="55">
        <f t="shared" si="2"/>
        <v>530</v>
      </c>
      <c r="M14" s="78">
        <f t="shared" si="3"/>
        <v>447</v>
      </c>
      <c r="N14" s="52">
        <f t="shared" si="4"/>
        <v>415</v>
      </c>
      <c r="O14" s="52">
        <f t="shared" si="5"/>
        <v>358</v>
      </c>
      <c r="P14" s="52">
        <f t="shared" si="6"/>
        <v>310</v>
      </c>
      <c r="Q14" s="52">
        <f t="shared" si="7"/>
        <v>249</v>
      </c>
      <c r="R14" s="52">
        <f t="shared" si="8"/>
        <v>210</v>
      </c>
      <c r="S14" s="52">
        <f t="shared" si="9"/>
        <v>205</v>
      </c>
      <c r="T14" s="52">
        <f>L6</f>
        <v>155</v>
      </c>
      <c r="U14" s="79"/>
    </row>
    <row r="15" spans="1:21" x14ac:dyDescent="0.25">
      <c r="A15" s="20"/>
      <c r="B15" s="32" t="s">
        <v>65</v>
      </c>
      <c r="C15" s="62" t="s">
        <v>85</v>
      </c>
      <c r="D15" s="29" t="s">
        <v>87</v>
      </c>
      <c r="E15" s="19"/>
      <c r="F15" s="19"/>
      <c r="G15" s="19"/>
      <c r="H15" s="19"/>
      <c r="I15" s="16"/>
      <c r="K15" s="42">
        <f t="shared" ca="1" si="1"/>
        <v>2023</v>
      </c>
      <c r="L15" s="56">
        <f t="shared" si="2"/>
        <v>600</v>
      </c>
      <c r="M15" s="80">
        <f>L14</f>
        <v>530</v>
      </c>
      <c r="N15" s="53">
        <f>L13</f>
        <v>447</v>
      </c>
      <c r="O15" s="53">
        <f>L12</f>
        <v>415</v>
      </c>
      <c r="P15" s="53">
        <f>L11</f>
        <v>358</v>
      </c>
      <c r="Q15" s="53">
        <f>L10</f>
        <v>310</v>
      </c>
      <c r="R15" s="53">
        <f>L9</f>
        <v>249</v>
      </c>
      <c r="S15" s="53">
        <f>L8</f>
        <v>210</v>
      </c>
      <c r="T15" s="53">
        <f>L7</f>
        <v>205</v>
      </c>
      <c r="U15" s="81">
        <f>L6</f>
        <v>155</v>
      </c>
    </row>
    <row r="16" spans="1:21" x14ac:dyDescent="0.25">
      <c r="A16" s="20"/>
      <c r="B16" s="30">
        <f t="shared" ref="B16:B23" ca="1" si="10">B17-1</f>
        <v>2014</v>
      </c>
      <c r="C16" s="63">
        <v>155</v>
      </c>
      <c r="D16" s="64">
        <v>5000</v>
      </c>
      <c r="E16" s="19"/>
      <c r="F16" s="19"/>
      <c r="G16" s="19"/>
      <c r="H16" s="19"/>
      <c r="I16" s="16"/>
    </row>
    <row r="17" spans="1:21" x14ac:dyDescent="0.25">
      <c r="A17" s="20"/>
      <c r="B17" s="30">
        <f t="shared" ca="1" si="10"/>
        <v>2015</v>
      </c>
      <c r="C17" s="63">
        <v>205</v>
      </c>
      <c r="D17" s="64">
        <v>5300</v>
      </c>
      <c r="E17" s="19"/>
      <c r="F17" s="19"/>
      <c r="G17" s="19"/>
      <c r="H17" s="19"/>
      <c r="I17" s="16"/>
      <c r="K17" t="s">
        <v>45</v>
      </c>
      <c r="M17" s="37">
        <f>CORREL($L$7:$L$15,M7:M15)</f>
        <v>0.99076203333539725</v>
      </c>
      <c r="N17" s="37">
        <f>CORREL($L$8:$L$15,N8:N15)</f>
        <v>0.98748486932322066</v>
      </c>
      <c r="O17" s="37">
        <f>CORREL($L$9:$L$15,O9:O15)</f>
        <v>0.98734165235355631</v>
      </c>
      <c r="P17" s="37">
        <f>CORREL($L$10:$L$15,P10:P15)</f>
        <v>0.98912222559554641</v>
      </c>
      <c r="Q17" s="37">
        <f>CORREL($L$11:$L$15,Q11:Q15)</f>
        <v>0.98612446417631772</v>
      </c>
      <c r="R17" s="37">
        <f>CORREL($L$12:$L$15,R12:R15)</f>
        <v>0.91079352868729146</v>
      </c>
      <c r="S17" s="37">
        <f>CORREL($L$13:$L$15,S13:S15)</f>
        <v>0.9240360723751927</v>
      </c>
      <c r="T17" s="37">
        <f>CORREL($L$14:$L$15,T14:T15)</f>
        <v>1</v>
      </c>
      <c r="U17" s="37" t="s">
        <v>106</v>
      </c>
    </row>
    <row r="18" spans="1:21" x14ac:dyDescent="0.25">
      <c r="A18" s="20"/>
      <c r="B18" s="30">
        <f t="shared" ca="1" si="10"/>
        <v>2016</v>
      </c>
      <c r="C18" s="63">
        <v>210</v>
      </c>
      <c r="D18" s="64">
        <v>5600</v>
      </c>
      <c r="E18" s="19"/>
      <c r="F18" s="19"/>
      <c r="G18" s="19"/>
      <c r="H18" s="19"/>
      <c r="I18" s="16"/>
    </row>
    <row r="19" spans="1:21" x14ac:dyDescent="0.25">
      <c r="A19" s="20"/>
      <c r="B19" s="30">
        <f t="shared" ca="1" si="10"/>
        <v>2017</v>
      </c>
      <c r="C19" s="63">
        <v>249</v>
      </c>
      <c r="D19" s="64">
        <v>5800</v>
      </c>
      <c r="E19" s="19"/>
      <c r="F19" s="19"/>
      <c r="G19" s="19"/>
      <c r="H19" s="19"/>
      <c r="I19" s="16"/>
      <c r="K19" t="s">
        <v>108</v>
      </c>
    </row>
    <row r="20" spans="1:21" x14ac:dyDescent="0.25">
      <c r="A20" s="20"/>
      <c r="B20" s="30">
        <f t="shared" ca="1" si="10"/>
        <v>2018</v>
      </c>
      <c r="C20" s="63">
        <v>310</v>
      </c>
      <c r="D20" s="64">
        <v>6300</v>
      </c>
      <c r="E20" s="19"/>
      <c r="F20" s="19"/>
      <c r="G20" s="19"/>
      <c r="H20" s="19"/>
      <c r="I20" s="16"/>
    </row>
    <row r="21" spans="1:21" x14ac:dyDescent="0.25">
      <c r="A21" s="20"/>
      <c r="B21" s="30">
        <f t="shared" ca="1" si="10"/>
        <v>2019</v>
      </c>
      <c r="C21" s="63">
        <v>358</v>
      </c>
      <c r="D21" s="64">
        <v>6500</v>
      </c>
      <c r="E21" s="19"/>
      <c r="F21" s="19"/>
      <c r="G21" s="19"/>
      <c r="H21" s="19"/>
      <c r="I21" s="16"/>
      <c r="K21" t="s">
        <v>109</v>
      </c>
    </row>
    <row r="22" spans="1:21" x14ac:dyDescent="0.25">
      <c r="A22" s="20"/>
      <c r="B22" s="30">
        <f t="shared" ca="1" si="10"/>
        <v>2020</v>
      </c>
      <c r="C22" s="63">
        <v>415</v>
      </c>
      <c r="D22" s="64">
        <v>6800</v>
      </c>
      <c r="E22" s="19"/>
      <c r="F22" s="19"/>
      <c r="G22" s="19"/>
      <c r="H22" s="19"/>
      <c r="I22" s="16"/>
      <c r="K22" t="s">
        <v>110</v>
      </c>
    </row>
    <row r="23" spans="1:21" x14ac:dyDescent="0.25">
      <c r="A23" s="20"/>
      <c r="B23" s="30">
        <f t="shared" ca="1" si="10"/>
        <v>2021</v>
      </c>
      <c r="C23" s="63">
        <v>447</v>
      </c>
      <c r="D23" s="64">
        <v>7100</v>
      </c>
      <c r="E23" s="19"/>
      <c r="F23" s="19"/>
      <c r="G23" s="19"/>
      <c r="H23" s="19"/>
      <c r="I23" s="16"/>
    </row>
    <row r="24" spans="1:21" x14ac:dyDescent="0.25">
      <c r="A24" s="20"/>
      <c r="B24" s="30">
        <f ca="1">B25-1</f>
        <v>2022</v>
      </c>
      <c r="C24" s="63">
        <v>530</v>
      </c>
      <c r="D24" s="64">
        <v>7500</v>
      </c>
      <c r="E24" s="19"/>
      <c r="F24" s="19"/>
      <c r="G24" s="19"/>
      <c r="H24" s="19"/>
      <c r="I24" s="16"/>
    </row>
    <row r="25" spans="1:21" x14ac:dyDescent="0.25">
      <c r="A25" s="20"/>
      <c r="B25" s="32">
        <f ca="1">YEAR(TODAY())-1</f>
        <v>2023</v>
      </c>
      <c r="C25" s="65">
        <v>600</v>
      </c>
      <c r="D25" s="66">
        <v>7900</v>
      </c>
      <c r="E25" s="19"/>
      <c r="F25" s="19"/>
      <c r="G25" s="19"/>
      <c r="H25" s="19"/>
      <c r="I25" s="16"/>
    </row>
    <row r="26" spans="1:21" ht="15.75" thickBot="1" x14ac:dyDescent="0.3">
      <c r="A26" s="21"/>
      <c r="B26" s="22"/>
      <c r="C26" s="22"/>
      <c r="D26" s="22"/>
      <c r="E26" s="22"/>
      <c r="F26" s="22"/>
      <c r="G26" s="22"/>
      <c r="H26" s="22"/>
      <c r="I26" s="23"/>
    </row>
  </sheetData>
  <mergeCells count="1">
    <mergeCell ref="H1:I1"/>
  </mergeCells>
  <hyperlinks>
    <hyperlink ref="H1" location="TOC!A1" display="Return to TOC" xr:uid="{66866F1B-7AC2-4F63-A41C-CC7C3AEC55A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0A41D-1231-414F-BA64-C9238A393F1D}">
  <dimension ref="A1:O30"/>
  <sheetViews>
    <sheetView workbookViewId="0"/>
  </sheetViews>
  <sheetFormatPr defaultRowHeight="15" x14ac:dyDescent="0.25"/>
  <cols>
    <col min="1" max="1" width="14" bestFit="1" customWidth="1"/>
    <col min="3" max="3" width="10" bestFit="1" customWidth="1"/>
    <col min="4" max="4" width="10.28515625" bestFit="1" customWidth="1"/>
    <col min="10" max="10" width="3.7109375" customWidth="1"/>
    <col min="14" max="14" width="12.5703125" bestFit="1" customWidth="1"/>
  </cols>
  <sheetData>
    <row r="1" spans="1:15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34" t="s">
        <v>8</v>
      </c>
      <c r="I1" s="135"/>
      <c r="J1" s="7"/>
      <c r="K1" s="6" t="s">
        <v>9</v>
      </c>
    </row>
    <row r="2" spans="1:15" x14ac:dyDescent="0.25">
      <c r="A2" s="11" t="s">
        <v>4</v>
      </c>
      <c r="B2" s="17" t="s">
        <v>112</v>
      </c>
      <c r="C2" s="17"/>
      <c r="D2" s="17"/>
      <c r="E2" s="17"/>
      <c r="F2" s="17"/>
      <c r="G2" s="17"/>
      <c r="H2" s="17"/>
      <c r="I2" s="12"/>
      <c r="J2" t="s">
        <v>42</v>
      </c>
      <c r="K2" s="44" t="s">
        <v>65</v>
      </c>
      <c r="L2" s="46" t="s">
        <v>84</v>
      </c>
      <c r="M2" s="46" t="s">
        <v>96</v>
      </c>
      <c r="N2" s="45" t="s">
        <v>97</v>
      </c>
    </row>
    <row r="3" spans="1:15" x14ac:dyDescent="0.25">
      <c r="A3" s="11" t="s">
        <v>5</v>
      </c>
      <c r="B3" s="17" t="s">
        <v>88</v>
      </c>
      <c r="C3" s="17"/>
      <c r="D3" s="17"/>
      <c r="E3" s="17"/>
      <c r="F3" s="17"/>
      <c r="G3" s="17"/>
      <c r="H3" s="17"/>
      <c r="I3" s="12"/>
      <c r="K3" s="40">
        <f ca="1">B8</f>
        <v>2019</v>
      </c>
      <c r="L3" s="47">
        <f>D8*C8</f>
        <v>177</v>
      </c>
      <c r="M3" s="47">
        <f>$B$16*C8</f>
        <v>177</v>
      </c>
      <c r="N3" s="75">
        <f>(L3-M3)^2/M3</f>
        <v>0</v>
      </c>
    </row>
    <row r="4" spans="1:15" x14ac:dyDescent="0.25">
      <c r="A4" s="13"/>
      <c r="B4" s="18"/>
      <c r="C4" s="18"/>
      <c r="D4" s="18"/>
      <c r="E4" s="18"/>
      <c r="F4" s="18"/>
      <c r="G4" s="18"/>
      <c r="H4" s="18"/>
      <c r="I4" s="14"/>
      <c r="K4" s="40">
        <f t="shared" ref="K4:K7" ca="1" si="0">B9</f>
        <v>2020</v>
      </c>
      <c r="L4" s="47">
        <f t="shared" ref="L4:L7" si="1">D9*C9</f>
        <v>224.4</v>
      </c>
      <c r="M4" s="47">
        <f t="shared" ref="M4:M7" si="2">$B$16*C9</f>
        <v>198</v>
      </c>
      <c r="N4" s="75">
        <f t="shared" ref="N4:N7" si="3">(L4-M4)^2/M4</f>
        <v>3.5200000000000014</v>
      </c>
    </row>
    <row r="5" spans="1:15" x14ac:dyDescent="0.25">
      <c r="A5" s="15" t="s">
        <v>6</v>
      </c>
      <c r="B5" s="17" t="s">
        <v>113</v>
      </c>
      <c r="C5" s="19"/>
      <c r="D5" s="19"/>
      <c r="E5" s="19"/>
      <c r="F5" s="19"/>
      <c r="G5" s="19"/>
      <c r="H5" s="19"/>
      <c r="I5" s="16"/>
      <c r="K5" s="40">
        <f t="shared" ca="1" si="0"/>
        <v>2021</v>
      </c>
      <c r="L5" s="47">
        <f t="shared" si="1"/>
        <v>157.30000000000001</v>
      </c>
      <c r="M5" s="47">
        <f t="shared" si="2"/>
        <v>181.5</v>
      </c>
      <c r="N5" s="75">
        <f t="shared" si="3"/>
        <v>3.2266666666666635</v>
      </c>
    </row>
    <row r="6" spans="1:15" x14ac:dyDescent="0.25">
      <c r="A6" s="20"/>
      <c r="B6" s="17"/>
      <c r="C6" s="19"/>
      <c r="D6" s="19"/>
      <c r="E6" s="19"/>
      <c r="F6" s="19"/>
      <c r="G6" s="19"/>
      <c r="H6" s="19"/>
      <c r="I6" s="16"/>
      <c r="K6" s="40">
        <f t="shared" ca="1" si="0"/>
        <v>2022</v>
      </c>
      <c r="L6" s="47">
        <f t="shared" si="1"/>
        <v>174.4</v>
      </c>
      <c r="M6" s="47">
        <f t="shared" si="2"/>
        <v>163.5</v>
      </c>
      <c r="N6" s="75">
        <f t="shared" si="3"/>
        <v>0.72666666666666746</v>
      </c>
    </row>
    <row r="7" spans="1:15" x14ac:dyDescent="0.25">
      <c r="A7" s="20"/>
      <c r="B7" s="84" t="s">
        <v>65</v>
      </c>
      <c r="C7" s="82" t="s">
        <v>87</v>
      </c>
      <c r="D7" s="85" t="s">
        <v>114</v>
      </c>
      <c r="E7" s="19"/>
      <c r="F7" s="19"/>
      <c r="G7" s="19"/>
      <c r="H7" s="19"/>
      <c r="I7" s="16"/>
      <c r="K7" s="42">
        <f t="shared" ca="1" si="0"/>
        <v>2023</v>
      </c>
      <c r="L7" s="48">
        <f t="shared" si="1"/>
        <v>126.10000000000001</v>
      </c>
      <c r="M7" s="48">
        <f t="shared" si="2"/>
        <v>145.5</v>
      </c>
      <c r="N7" s="76">
        <f t="shared" si="3"/>
        <v>2.5866666666666642</v>
      </c>
    </row>
    <row r="8" spans="1:15" x14ac:dyDescent="0.25">
      <c r="A8" s="20"/>
      <c r="B8" s="30">
        <f t="shared" ref="B8:B10" ca="1" si="4">B9-1</f>
        <v>2019</v>
      </c>
      <c r="C8" s="86">
        <v>118</v>
      </c>
      <c r="D8" s="83">
        <v>1.5</v>
      </c>
      <c r="E8" s="19"/>
      <c r="F8" s="19"/>
      <c r="G8" s="19"/>
      <c r="H8" s="19"/>
      <c r="I8" s="16"/>
    </row>
    <row r="9" spans="1:15" x14ac:dyDescent="0.25">
      <c r="A9" s="20"/>
      <c r="B9" s="30">
        <f t="shared" ca="1" si="4"/>
        <v>2020</v>
      </c>
      <c r="C9" s="86">
        <v>132</v>
      </c>
      <c r="D9" s="83">
        <v>1.7</v>
      </c>
      <c r="E9" s="19"/>
      <c r="F9" s="19"/>
      <c r="G9" s="19"/>
      <c r="H9" s="19"/>
      <c r="I9" s="16"/>
      <c r="K9" t="s">
        <v>99</v>
      </c>
      <c r="N9" s="4">
        <f>SUM(N3:N7)</f>
        <v>10.059999999999995</v>
      </c>
    </row>
    <row r="10" spans="1:15" x14ac:dyDescent="0.25">
      <c r="A10" s="20"/>
      <c r="B10" s="30">
        <f t="shared" ca="1" si="4"/>
        <v>2021</v>
      </c>
      <c r="C10" s="86">
        <v>121</v>
      </c>
      <c r="D10" s="83">
        <v>1.3</v>
      </c>
      <c r="E10" s="19"/>
      <c r="F10" s="19"/>
      <c r="G10" s="19"/>
      <c r="H10" s="19"/>
      <c r="I10" s="16"/>
    </row>
    <row r="11" spans="1:15" x14ac:dyDescent="0.25">
      <c r="A11" s="20"/>
      <c r="B11" s="30">
        <f ca="1">B12-1</f>
        <v>2022</v>
      </c>
      <c r="C11" s="86">
        <v>109</v>
      </c>
      <c r="D11" s="83">
        <v>1.6</v>
      </c>
      <c r="E11" s="19"/>
      <c r="F11" s="19"/>
      <c r="G11" s="19"/>
      <c r="H11" s="19"/>
      <c r="I11" s="16"/>
      <c r="K11" t="s">
        <v>104</v>
      </c>
      <c r="N11" s="4">
        <f ca="1">COUNT(B8:B12)</f>
        <v>5</v>
      </c>
      <c r="O11" s="71" t="s">
        <v>121</v>
      </c>
    </row>
    <row r="12" spans="1:15" x14ac:dyDescent="0.25">
      <c r="A12" s="20"/>
      <c r="B12" s="32">
        <f ca="1">YEAR(TODAY())-1</f>
        <v>2023</v>
      </c>
      <c r="C12" s="62">
        <v>97</v>
      </c>
      <c r="D12" s="29">
        <v>1.3</v>
      </c>
      <c r="E12" s="19"/>
      <c r="F12" s="19"/>
      <c r="G12" s="19"/>
      <c r="H12" s="19"/>
      <c r="I12" s="16"/>
    </row>
    <row r="13" spans="1:15" x14ac:dyDescent="0.25">
      <c r="A13" s="20"/>
      <c r="B13" s="19"/>
      <c r="C13" s="19"/>
      <c r="D13" s="19"/>
      <c r="E13" s="19"/>
      <c r="F13" s="19"/>
      <c r="G13" s="19"/>
      <c r="H13" s="19"/>
      <c r="I13" s="16"/>
      <c r="K13" t="s">
        <v>103</v>
      </c>
      <c r="N13" s="87">
        <f ca="1">_xlfn.CHISQ.INV.RT(0.05,N11)</f>
        <v>11.070497693516353</v>
      </c>
    </row>
    <row r="14" spans="1:15" x14ac:dyDescent="0.25">
      <c r="A14" s="20"/>
      <c r="B14" s="19" t="s">
        <v>115</v>
      </c>
      <c r="C14" s="19"/>
      <c r="D14" s="19"/>
      <c r="E14" s="19"/>
      <c r="F14" s="19"/>
      <c r="G14" s="19"/>
      <c r="H14" s="19"/>
      <c r="I14" s="16"/>
    </row>
    <row r="15" spans="1:15" x14ac:dyDescent="0.25">
      <c r="A15" s="20"/>
      <c r="B15" s="19"/>
      <c r="C15" s="19"/>
      <c r="D15" s="19"/>
      <c r="E15" s="19"/>
      <c r="F15" s="19"/>
      <c r="G15" s="19"/>
      <c r="H15" s="19"/>
      <c r="I15" s="16"/>
      <c r="K15" t="s">
        <v>123</v>
      </c>
    </row>
    <row r="16" spans="1:15" x14ac:dyDescent="0.25">
      <c r="A16" s="20"/>
      <c r="B16" s="82">
        <v>1.5</v>
      </c>
      <c r="C16" s="58" t="s">
        <v>118</v>
      </c>
      <c r="D16" s="59"/>
      <c r="E16" s="59"/>
      <c r="F16" s="60"/>
      <c r="G16" s="19"/>
      <c r="H16" s="19"/>
      <c r="I16" s="16"/>
    </row>
    <row r="17" spans="1:15" x14ac:dyDescent="0.25">
      <c r="A17" s="20"/>
      <c r="B17" s="69">
        <v>0.05</v>
      </c>
      <c r="C17" s="70" t="s">
        <v>142</v>
      </c>
      <c r="D17" s="59"/>
      <c r="E17" s="59"/>
      <c r="F17" s="60"/>
      <c r="G17" s="19"/>
      <c r="H17" s="19"/>
      <c r="I17" s="16"/>
      <c r="J17" t="s">
        <v>13</v>
      </c>
      <c r="K17" t="s">
        <v>124</v>
      </c>
      <c r="N17">
        <f>AVERAGE(D8:D12)</f>
        <v>1.48</v>
      </c>
    </row>
    <row r="18" spans="1:15" x14ac:dyDescent="0.25">
      <c r="A18" s="20"/>
      <c r="B18" s="67"/>
      <c r="C18" s="68"/>
      <c r="D18" s="19"/>
      <c r="E18" s="19"/>
      <c r="F18" s="19"/>
      <c r="G18" s="19"/>
      <c r="H18" s="19"/>
      <c r="I18" s="16"/>
      <c r="K18" t="s">
        <v>104</v>
      </c>
      <c r="N18">
        <f ca="1">COUNT(B8:B12)-1</f>
        <v>4</v>
      </c>
    </row>
    <row r="19" spans="1:15" x14ac:dyDescent="0.25">
      <c r="A19" s="11" t="s">
        <v>7</v>
      </c>
      <c r="B19" s="19" t="s">
        <v>143</v>
      </c>
      <c r="C19" s="19"/>
      <c r="D19" s="19"/>
      <c r="E19" s="19"/>
      <c r="F19" s="19"/>
      <c r="G19" s="19"/>
      <c r="H19" s="19"/>
      <c r="I19" s="16"/>
    </row>
    <row r="20" spans="1:15" x14ac:dyDescent="0.25">
      <c r="A20" s="20"/>
      <c r="B20" s="19" t="s">
        <v>116</v>
      </c>
      <c r="C20" s="19"/>
      <c r="D20" s="19"/>
      <c r="E20" s="19"/>
      <c r="F20" s="19"/>
      <c r="G20" s="19"/>
      <c r="H20" s="19"/>
      <c r="I20" s="16"/>
      <c r="K20" t="s">
        <v>125</v>
      </c>
    </row>
    <row r="21" spans="1:15" x14ac:dyDescent="0.25">
      <c r="A21" s="20"/>
      <c r="B21" s="19"/>
      <c r="C21" s="19"/>
      <c r="D21" s="19"/>
      <c r="E21" s="19"/>
      <c r="F21" s="19"/>
      <c r="G21" s="19"/>
      <c r="H21" s="19"/>
      <c r="I21" s="16"/>
      <c r="K21" t="s">
        <v>126</v>
      </c>
    </row>
    <row r="22" spans="1:15" x14ac:dyDescent="0.25">
      <c r="A22" s="20"/>
      <c r="B22" s="19" t="s">
        <v>119</v>
      </c>
      <c r="C22" s="19"/>
      <c r="D22" s="19"/>
      <c r="E22" s="19"/>
      <c r="F22" s="19"/>
      <c r="G22" s="19"/>
      <c r="H22" s="19"/>
      <c r="I22" s="16"/>
      <c r="K22" t="s">
        <v>127</v>
      </c>
      <c r="O22" s="37">
        <f ca="1">_xlfn.CHISQ.INV.RT(B17,N18)</f>
        <v>9.4877290367811575</v>
      </c>
    </row>
    <row r="23" spans="1:15" x14ac:dyDescent="0.25">
      <c r="A23" s="20"/>
      <c r="B23" s="19" t="s">
        <v>120</v>
      </c>
      <c r="C23" s="19"/>
      <c r="D23" s="19"/>
      <c r="E23" s="19"/>
      <c r="F23" s="19"/>
      <c r="G23" s="19"/>
      <c r="H23" s="19"/>
      <c r="I23" s="16"/>
    </row>
    <row r="24" spans="1:15" x14ac:dyDescent="0.25">
      <c r="A24" s="20"/>
      <c r="B24" s="19"/>
      <c r="C24" s="19"/>
      <c r="D24" s="19"/>
      <c r="E24" s="19"/>
      <c r="F24" s="19"/>
      <c r="G24" s="19"/>
      <c r="H24" s="19"/>
      <c r="I24" s="16"/>
      <c r="K24" t="s">
        <v>128</v>
      </c>
    </row>
    <row r="25" spans="1:15" x14ac:dyDescent="0.25">
      <c r="A25" s="20"/>
      <c r="B25" s="19" t="s">
        <v>122</v>
      </c>
      <c r="C25" s="19"/>
      <c r="D25" s="19"/>
      <c r="E25" s="19"/>
      <c r="F25" s="19"/>
      <c r="G25" s="19"/>
      <c r="H25" s="19"/>
      <c r="I25" s="16"/>
      <c r="K25" t="s">
        <v>129</v>
      </c>
    </row>
    <row r="26" spans="1:15" x14ac:dyDescent="0.25">
      <c r="A26" s="20"/>
      <c r="B26" s="19" t="s">
        <v>117</v>
      </c>
      <c r="C26" s="19"/>
      <c r="D26" s="19"/>
      <c r="E26" s="19"/>
      <c r="F26" s="19"/>
      <c r="G26" s="19"/>
      <c r="H26" s="19"/>
      <c r="I26" s="16"/>
    </row>
    <row r="27" spans="1:15" ht="15.75" thickBot="1" x14ac:dyDescent="0.3">
      <c r="A27" s="21"/>
      <c r="B27" s="22"/>
      <c r="C27" s="22"/>
      <c r="D27" s="22"/>
      <c r="E27" s="22"/>
      <c r="F27" s="22"/>
      <c r="G27" s="22"/>
      <c r="H27" s="22"/>
      <c r="I27" s="23"/>
      <c r="J27" t="s">
        <v>130</v>
      </c>
      <c r="K27" t="s">
        <v>131</v>
      </c>
    </row>
    <row r="28" spans="1:15" x14ac:dyDescent="0.25">
      <c r="K28" t="s">
        <v>132</v>
      </c>
    </row>
    <row r="29" spans="1:15" x14ac:dyDescent="0.25">
      <c r="K29" t="s">
        <v>134</v>
      </c>
    </row>
    <row r="30" spans="1:15" x14ac:dyDescent="0.25">
      <c r="K30" t="s">
        <v>133</v>
      </c>
    </row>
  </sheetData>
  <mergeCells count="1">
    <mergeCell ref="H1:I1"/>
  </mergeCells>
  <hyperlinks>
    <hyperlink ref="H1" location="TOC!A1" display="Return to TOC" xr:uid="{252CAF3F-CC82-41A8-8033-8197754F688F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EE20E-4F8E-4A10-B537-AE376B640D73}">
  <dimension ref="A1:O22"/>
  <sheetViews>
    <sheetView workbookViewId="0"/>
  </sheetViews>
  <sheetFormatPr defaultRowHeight="15" x14ac:dyDescent="0.25"/>
  <cols>
    <col min="1" max="1" width="14" bestFit="1" customWidth="1"/>
    <col min="3" max="3" width="10" bestFit="1" customWidth="1"/>
    <col min="4" max="4" width="10.28515625" bestFit="1" customWidth="1"/>
    <col min="6" max="6" width="9.5703125" customWidth="1"/>
    <col min="10" max="10" width="3.7109375" customWidth="1"/>
    <col min="14" max="14" width="11.7109375" bestFit="1" customWidth="1"/>
  </cols>
  <sheetData>
    <row r="1" spans="1:15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34" t="s">
        <v>8</v>
      </c>
      <c r="I1" s="135"/>
      <c r="J1" s="7"/>
      <c r="K1" s="6" t="s">
        <v>9</v>
      </c>
    </row>
    <row r="2" spans="1:15" x14ac:dyDescent="0.25">
      <c r="A2" s="11" t="s">
        <v>4</v>
      </c>
      <c r="B2" s="17" t="s">
        <v>135</v>
      </c>
      <c r="C2" s="17"/>
      <c r="D2" s="17"/>
      <c r="E2" s="17"/>
      <c r="F2" s="17"/>
      <c r="G2" s="17"/>
      <c r="H2" s="17"/>
      <c r="I2" s="12"/>
      <c r="K2" t="s">
        <v>147</v>
      </c>
    </row>
    <row r="3" spans="1:15" x14ac:dyDescent="0.25">
      <c r="A3" s="11" t="s">
        <v>5</v>
      </c>
      <c r="B3" s="17" t="s">
        <v>88</v>
      </c>
      <c r="C3" s="17"/>
      <c r="D3" s="17"/>
      <c r="E3" s="17"/>
      <c r="F3" s="17"/>
      <c r="G3" s="17"/>
      <c r="H3" s="17"/>
      <c r="I3" s="12"/>
    </row>
    <row r="4" spans="1:15" x14ac:dyDescent="0.25">
      <c r="A4" s="13"/>
      <c r="B4" s="18"/>
      <c r="C4" s="18"/>
      <c r="D4" s="18"/>
      <c r="E4" s="18"/>
      <c r="F4" s="18"/>
      <c r="G4" s="18"/>
      <c r="H4" s="18"/>
      <c r="I4" s="14"/>
      <c r="K4" s="44" t="s">
        <v>65</v>
      </c>
      <c r="L4" s="46" t="s">
        <v>84</v>
      </c>
      <c r="M4" s="46" t="s">
        <v>96</v>
      </c>
      <c r="N4" s="45" t="s">
        <v>97</v>
      </c>
    </row>
    <row r="5" spans="1:15" x14ac:dyDescent="0.25">
      <c r="A5" s="15" t="s">
        <v>6</v>
      </c>
      <c r="B5" s="17" t="s">
        <v>136</v>
      </c>
      <c r="C5" s="19"/>
      <c r="D5" s="19"/>
      <c r="E5" s="19"/>
      <c r="F5" s="19"/>
      <c r="G5" s="19"/>
      <c r="H5" s="19"/>
      <c r="I5" s="16"/>
      <c r="K5" s="40">
        <f ca="1">B10</f>
        <v>2019</v>
      </c>
      <c r="L5" s="55">
        <f>D10*C10</f>
        <v>104.5</v>
      </c>
      <c r="M5" s="47">
        <f>C10*$B$16</f>
        <v>114</v>
      </c>
      <c r="N5" s="75">
        <f>(L5-M5)^2/M5</f>
        <v>0.79166666666666663</v>
      </c>
    </row>
    <row r="6" spans="1:15" x14ac:dyDescent="0.25">
      <c r="A6" s="20"/>
      <c r="B6" s="17" t="s">
        <v>137</v>
      </c>
      <c r="C6" s="19"/>
      <c r="D6" s="19"/>
      <c r="E6" s="19"/>
      <c r="F6" s="19"/>
      <c r="G6" s="19"/>
      <c r="H6" s="19"/>
      <c r="I6" s="16"/>
      <c r="K6" s="40">
        <f ca="1">B11</f>
        <v>2020</v>
      </c>
      <c r="L6" s="47">
        <f>D11*C11</f>
        <v>110</v>
      </c>
      <c r="M6" s="47">
        <f>C11*$B$16</f>
        <v>132</v>
      </c>
      <c r="N6" s="75">
        <f t="shared" ref="N6:N9" si="0">(L6-M6)^2/M6</f>
        <v>3.6666666666666665</v>
      </c>
    </row>
    <row r="7" spans="1:15" x14ac:dyDescent="0.25">
      <c r="A7" s="20"/>
      <c r="B7" s="19"/>
      <c r="C7" s="19"/>
      <c r="D7" s="19"/>
      <c r="E7" s="19"/>
      <c r="F7" s="19"/>
      <c r="G7" s="19"/>
      <c r="H7" s="19"/>
      <c r="I7" s="16"/>
      <c r="K7" s="40">
        <f ca="1">B12</f>
        <v>2021</v>
      </c>
      <c r="L7" s="47">
        <f>D12*C12</f>
        <v>169</v>
      </c>
      <c r="M7" s="47">
        <f>C12*$B$16</f>
        <v>156</v>
      </c>
      <c r="N7" s="75">
        <f t="shared" si="0"/>
        <v>1.0833333333333333</v>
      </c>
    </row>
    <row r="8" spans="1:15" x14ac:dyDescent="0.25">
      <c r="A8" s="20"/>
      <c r="B8" s="17" t="s">
        <v>138</v>
      </c>
      <c r="C8" s="19"/>
      <c r="D8" s="19"/>
      <c r="E8" s="19"/>
      <c r="F8" s="19"/>
      <c r="G8" s="19"/>
      <c r="H8" s="19"/>
      <c r="I8" s="16"/>
      <c r="K8" s="40">
        <f ca="1">B13</f>
        <v>2022</v>
      </c>
      <c r="L8" s="47">
        <f>D13*C13</f>
        <v>126</v>
      </c>
      <c r="M8" s="47">
        <f>C13*$B$16</f>
        <v>126</v>
      </c>
      <c r="N8" s="75">
        <f t="shared" si="0"/>
        <v>0</v>
      </c>
    </row>
    <row r="9" spans="1:15" x14ac:dyDescent="0.25">
      <c r="A9" s="20"/>
      <c r="B9" s="84" t="s">
        <v>65</v>
      </c>
      <c r="C9" s="82" t="s">
        <v>87</v>
      </c>
      <c r="D9" s="85" t="s">
        <v>114</v>
      </c>
      <c r="E9" s="19"/>
      <c r="F9" s="19"/>
      <c r="G9" s="19"/>
      <c r="H9" s="19"/>
      <c r="I9" s="16"/>
      <c r="K9" s="42">
        <f ca="1">B14</f>
        <v>2023</v>
      </c>
      <c r="L9" s="48">
        <f>D14*C14</f>
        <v>180</v>
      </c>
      <c r="M9" s="48">
        <f>C14*$B$16</f>
        <v>144</v>
      </c>
      <c r="N9" s="76">
        <f t="shared" si="0"/>
        <v>9</v>
      </c>
    </row>
    <row r="10" spans="1:15" x14ac:dyDescent="0.25">
      <c r="A10" s="20"/>
      <c r="B10" s="30">
        <f t="shared" ref="B10:B12" ca="1" si="1">B11-1</f>
        <v>2019</v>
      </c>
      <c r="C10" s="89">
        <v>9500</v>
      </c>
      <c r="D10" s="83">
        <v>1.0999999999999999E-2</v>
      </c>
      <c r="E10" s="19"/>
      <c r="F10" s="19"/>
      <c r="G10" s="19"/>
      <c r="H10" s="19"/>
      <c r="I10" s="16"/>
    </row>
    <row r="11" spans="1:15" x14ac:dyDescent="0.25">
      <c r="A11" s="20"/>
      <c r="B11" s="30">
        <f t="shared" ca="1" si="1"/>
        <v>2020</v>
      </c>
      <c r="C11" s="89">
        <v>11000</v>
      </c>
      <c r="D11" s="83">
        <v>0.01</v>
      </c>
      <c r="E11" s="19"/>
      <c r="F11" s="19"/>
      <c r="G11" s="19"/>
      <c r="H11" s="19"/>
      <c r="I11" s="16"/>
      <c r="K11" t="s">
        <v>99</v>
      </c>
      <c r="N11" s="77">
        <f>SUM(N5:N9)</f>
        <v>14.541666666666666</v>
      </c>
    </row>
    <row r="12" spans="1:15" x14ac:dyDescent="0.25">
      <c r="A12" s="20"/>
      <c r="B12" s="30">
        <f t="shared" ca="1" si="1"/>
        <v>2021</v>
      </c>
      <c r="C12" s="89">
        <v>13000</v>
      </c>
      <c r="D12" s="83">
        <v>1.2999999999999999E-2</v>
      </c>
      <c r="E12" s="19"/>
      <c r="F12" s="19"/>
      <c r="G12" s="19"/>
      <c r="H12" s="19"/>
      <c r="I12" s="16"/>
      <c r="K12" t="s">
        <v>100</v>
      </c>
      <c r="N12">
        <f ca="1">COUNT(B10:B14)</f>
        <v>5</v>
      </c>
      <c r="O12" s="91" t="s">
        <v>146</v>
      </c>
    </row>
    <row r="13" spans="1:15" x14ac:dyDescent="0.25">
      <c r="A13" s="20"/>
      <c r="B13" s="30">
        <f ca="1">B14-1</f>
        <v>2022</v>
      </c>
      <c r="C13" s="89">
        <v>10500</v>
      </c>
      <c r="D13" s="83">
        <v>1.2E-2</v>
      </c>
      <c r="E13" s="19"/>
      <c r="F13" s="19"/>
      <c r="G13" s="19"/>
      <c r="H13" s="19"/>
      <c r="I13" s="16"/>
    </row>
    <row r="14" spans="1:15" x14ac:dyDescent="0.25">
      <c r="A14" s="20"/>
      <c r="B14" s="32">
        <f ca="1">YEAR(TODAY())-1</f>
        <v>2023</v>
      </c>
      <c r="C14" s="90">
        <v>12000</v>
      </c>
      <c r="D14" s="29">
        <v>1.4999999999999999E-2</v>
      </c>
      <c r="E14" s="19"/>
      <c r="F14" s="19"/>
      <c r="G14" s="19"/>
      <c r="H14" s="19"/>
      <c r="I14" s="16"/>
      <c r="K14" t="s">
        <v>103</v>
      </c>
      <c r="N14" s="34">
        <f ca="1">_xlfn.CHISQ.INV.RT(B17,N12)</f>
        <v>10.008314534805852</v>
      </c>
    </row>
    <row r="15" spans="1:15" x14ac:dyDescent="0.25">
      <c r="A15" s="20"/>
      <c r="B15" s="19"/>
      <c r="C15" s="19"/>
      <c r="D15" s="19"/>
      <c r="E15" s="19"/>
      <c r="F15" s="19"/>
      <c r="G15" s="19"/>
      <c r="H15" s="19"/>
      <c r="I15" s="16"/>
    </row>
    <row r="16" spans="1:15" x14ac:dyDescent="0.25">
      <c r="A16" s="20"/>
      <c r="B16" s="82">
        <v>1.2E-2</v>
      </c>
      <c r="C16" s="58" t="s">
        <v>145</v>
      </c>
      <c r="D16" s="59"/>
      <c r="E16" s="59"/>
      <c r="F16" s="60"/>
      <c r="G16" s="19"/>
      <c r="H16" s="19"/>
      <c r="I16" s="16"/>
      <c r="K16" t="s">
        <v>148</v>
      </c>
    </row>
    <row r="17" spans="1:11" x14ac:dyDescent="0.25">
      <c r="A17" s="20"/>
      <c r="B17" s="88">
        <v>7.4999999999999997E-2</v>
      </c>
      <c r="C17" s="70" t="s">
        <v>142</v>
      </c>
      <c r="D17" s="59"/>
      <c r="E17" s="59"/>
      <c r="F17" s="60"/>
      <c r="G17" s="19"/>
      <c r="H17" s="19"/>
      <c r="I17" s="16"/>
      <c r="K17" t="s">
        <v>149</v>
      </c>
    </row>
    <row r="18" spans="1:11" x14ac:dyDescent="0.25">
      <c r="A18" s="20"/>
      <c r="B18" s="19"/>
      <c r="C18" s="19"/>
      <c r="D18" s="19"/>
      <c r="E18" s="19"/>
      <c r="F18" s="19"/>
      <c r="G18" s="19"/>
      <c r="H18" s="19"/>
      <c r="I18" s="16"/>
    </row>
    <row r="19" spans="1:11" x14ac:dyDescent="0.25">
      <c r="A19" s="11" t="s">
        <v>7</v>
      </c>
      <c r="B19" s="19" t="s">
        <v>139</v>
      </c>
      <c r="C19" s="19"/>
      <c r="D19" s="19"/>
      <c r="E19" s="19"/>
      <c r="F19" s="19"/>
      <c r="G19" s="19"/>
      <c r="H19" s="19"/>
      <c r="I19" s="16"/>
    </row>
    <row r="20" spans="1:11" x14ac:dyDescent="0.25">
      <c r="A20" s="11"/>
      <c r="B20" s="19" t="s">
        <v>140</v>
      </c>
      <c r="C20" s="19"/>
      <c r="D20" s="19"/>
      <c r="E20" s="19"/>
      <c r="F20" s="19"/>
      <c r="G20" s="19"/>
      <c r="H20" s="19"/>
      <c r="I20" s="16"/>
    </row>
    <row r="21" spans="1:11" x14ac:dyDescent="0.25">
      <c r="A21" s="20"/>
      <c r="B21" s="19" t="s">
        <v>141</v>
      </c>
      <c r="C21" s="19"/>
      <c r="D21" s="19"/>
      <c r="E21" s="19"/>
      <c r="F21" s="19"/>
      <c r="G21" s="19"/>
      <c r="H21" s="19"/>
      <c r="I21" s="16"/>
    </row>
    <row r="22" spans="1:11" ht="15.75" thickBot="1" x14ac:dyDescent="0.3">
      <c r="A22" s="21"/>
      <c r="B22" s="22"/>
      <c r="C22" s="22"/>
      <c r="D22" s="22"/>
      <c r="E22" s="22"/>
      <c r="F22" s="22"/>
      <c r="G22" s="22"/>
      <c r="H22" s="22"/>
      <c r="I22" s="23"/>
    </row>
  </sheetData>
  <mergeCells count="1">
    <mergeCell ref="H1:I1"/>
  </mergeCells>
  <hyperlinks>
    <hyperlink ref="H1" location="TOC!A1" display="Return to TOC" xr:uid="{0FDC4A09-B118-40F6-AD82-E96A4237D054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6AC8C-8BFE-4293-A645-004DCD9C334A}">
  <dimension ref="A1:W34"/>
  <sheetViews>
    <sheetView workbookViewId="0"/>
  </sheetViews>
  <sheetFormatPr defaultRowHeight="15" x14ac:dyDescent="0.25"/>
  <cols>
    <col min="1" max="1" width="14" bestFit="1" customWidth="1"/>
    <col min="3" max="3" width="10.42578125" bestFit="1" customWidth="1"/>
    <col min="7" max="7" width="10.42578125" bestFit="1" customWidth="1"/>
    <col min="10" max="10" width="3.7109375" customWidth="1"/>
    <col min="11" max="11" width="10.7109375" customWidth="1"/>
    <col min="18" max="18" width="11" bestFit="1" customWidth="1"/>
    <col min="19" max="23" width="9.140625" customWidth="1"/>
  </cols>
  <sheetData>
    <row r="1" spans="1:23" x14ac:dyDescent="0.25">
      <c r="A1" s="8" t="s">
        <v>3</v>
      </c>
      <c r="B1" s="9" t="s">
        <v>12</v>
      </c>
      <c r="C1" s="9"/>
      <c r="D1" s="10"/>
      <c r="E1" s="10"/>
      <c r="F1" s="10"/>
      <c r="G1" s="10"/>
      <c r="H1" s="134" t="s">
        <v>8</v>
      </c>
      <c r="I1" s="135"/>
      <c r="J1" s="7"/>
      <c r="K1" s="6" t="s">
        <v>9</v>
      </c>
    </row>
    <row r="2" spans="1:23" x14ac:dyDescent="0.25">
      <c r="A2" s="11" t="s">
        <v>4</v>
      </c>
      <c r="B2" s="17" t="s">
        <v>150</v>
      </c>
      <c r="C2" s="17"/>
      <c r="D2" s="17"/>
      <c r="E2" s="17"/>
      <c r="F2" s="17"/>
      <c r="G2" s="17"/>
      <c r="H2" s="17"/>
      <c r="I2" s="12"/>
      <c r="K2" t="s">
        <v>162</v>
      </c>
    </row>
    <row r="3" spans="1:23" x14ac:dyDescent="0.25">
      <c r="A3" s="11" t="s">
        <v>5</v>
      </c>
      <c r="B3" s="17" t="s">
        <v>131</v>
      </c>
      <c r="C3" s="17"/>
      <c r="D3" s="17"/>
      <c r="E3" s="17"/>
      <c r="F3" s="17"/>
      <c r="G3" s="17"/>
      <c r="H3" s="17"/>
      <c r="I3" s="12"/>
    </row>
    <row r="4" spans="1:23" x14ac:dyDescent="0.25">
      <c r="A4" s="13"/>
      <c r="B4" s="18"/>
      <c r="C4" s="18"/>
      <c r="D4" s="18"/>
      <c r="E4" s="18"/>
      <c r="F4" s="18"/>
      <c r="G4" s="18"/>
      <c r="H4" s="18"/>
      <c r="I4" s="14"/>
      <c r="K4" s="93" t="s">
        <v>153</v>
      </c>
      <c r="L4" s="72" t="s">
        <v>159</v>
      </c>
      <c r="M4" s="73"/>
      <c r="N4" s="73"/>
      <c r="O4" s="73"/>
      <c r="P4" s="74"/>
      <c r="R4" s="93" t="s">
        <v>155</v>
      </c>
      <c r="S4" s="72" t="s">
        <v>159</v>
      </c>
      <c r="T4" s="73"/>
      <c r="U4" s="73"/>
      <c r="V4" s="73"/>
      <c r="W4" s="74"/>
    </row>
    <row r="5" spans="1:23" x14ac:dyDescent="0.25">
      <c r="A5" s="15" t="s">
        <v>6</v>
      </c>
      <c r="B5" s="17" t="s">
        <v>151</v>
      </c>
      <c r="C5" s="19"/>
      <c r="D5" s="19"/>
      <c r="E5" s="19"/>
      <c r="F5" s="19"/>
      <c r="G5" s="19"/>
      <c r="H5" s="19"/>
      <c r="I5" s="16"/>
      <c r="K5" s="38" t="s">
        <v>84</v>
      </c>
      <c r="L5" s="44">
        <v>1</v>
      </c>
      <c r="M5" s="100">
        <v>2</v>
      </c>
      <c r="N5" s="100">
        <v>3</v>
      </c>
      <c r="O5" s="100">
        <v>4</v>
      </c>
      <c r="P5" s="45">
        <v>5</v>
      </c>
      <c r="R5" s="38" t="s">
        <v>84</v>
      </c>
      <c r="S5" s="44">
        <v>1</v>
      </c>
      <c r="T5" s="100">
        <v>2</v>
      </c>
      <c r="U5" s="100">
        <v>3</v>
      </c>
      <c r="V5" s="100">
        <v>4</v>
      </c>
      <c r="W5" s="45">
        <v>5</v>
      </c>
    </row>
    <row r="6" spans="1:23" x14ac:dyDescent="0.25">
      <c r="A6" s="20"/>
      <c r="B6" s="17" t="s">
        <v>152</v>
      </c>
      <c r="C6" s="19"/>
      <c r="D6" s="19"/>
      <c r="E6" s="19"/>
      <c r="F6" s="19"/>
      <c r="G6" s="19"/>
      <c r="H6" s="19"/>
      <c r="I6" s="16"/>
      <c r="K6" s="97">
        <f>D10/C10</f>
        <v>1.4615384615384615E-2</v>
      </c>
      <c r="L6" s="94"/>
      <c r="M6" s="94"/>
      <c r="N6" s="94"/>
      <c r="O6" s="94"/>
      <c r="P6" s="95"/>
      <c r="R6" s="97">
        <f>H10/G10</f>
        <v>1.3347826086956522E-2</v>
      </c>
      <c r="S6" s="94"/>
      <c r="T6" s="94"/>
      <c r="U6" s="94"/>
      <c r="V6" s="94"/>
      <c r="W6" s="95"/>
    </row>
    <row r="7" spans="1:23" x14ac:dyDescent="0.25">
      <c r="A7" s="20"/>
      <c r="B7" s="19"/>
      <c r="C7" s="19"/>
      <c r="D7" s="19"/>
      <c r="E7" s="19"/>
      <c r="F7" s="19"/>
      <c r="G7" s="19"/>
      <c r="H7" s="19"/>
      <c r="I7" s="16"/>
      <c r="K7" s="98">
        <f t="shared" ref="K7:K11" si="0">D11/C11</f>
        <v>1.1111111111111112E-2</v>
      </c>
      <c r="L7" s="37">
        <f>K6</f>
        <v>1.4615384615384615E-2</v>
      </c>
      <c r="M7" s="37"/>
      <c r="N7" s="37"/>
      <c r="O7" s="37"/>
      <c r="P7" s="41"/>
      <c r="R7" s="98">
        <f t="shared" ref="R7:R11" si="1">H11/G11</f>
        <v>1.0851851851851852E-2</v>
      </c>
      <c r="S7" s="37">
        <f>R6</f>
        <v>1.3347826086956522E-2</v>
      </c>
      <c r="T7" s="37"/>
      <c r="U7" s="37"/>
      <c r="V7" s="37"/>
      <c r="W7" s="41"/>
    </row>
    <row r="8" spans="1:23" x14ac:dyDescent="0.25">
      <c r="A8" s="20"/>
      <c r="B8" s="92" t="s">
        <v>153</v>
      </c>
      <c r="C8" s="19"/>
      <c r="D8" s="19"/>
      <c r="E8" s="19"/>
      <c r="F8" s="92" t="s">
        <v>155</v>
      </c>
      <c r="G8" s="19"/>
      <c r="H8" s="19"/>
      <c r="I8" s="16"/>
      <c r="K8" s="98">
        <f t="shared" si="0"/>
        <v>9.4736842105263164E-3</v>
      </c>
      <c r="L8" s="37">
        <f t="shared" ref="L8:L11" si="2">K7</f>
        <v>1.1111111111111112E-2</v>
      </c>
      <c r="M8" s="37">
        <f>K6</f>
        <v>1.4615384615384615E-2</v>
      </c>
      <c r="N8" s="37"/>
      <c r="O8" s="37"/>
      <c r="P8" s="41"/>
      <c r="R8" s="98">
        <f t="shared" si="1"/>
        <v>6.2500000000000003E-3</v>
      </c>
      <c r="S8" s="37">
        <f t="shared" ref="S8:S11" si="3">R7</f>
        <v>1.0851851851851852E-2</v>
      </c>
      <c r="T8" s="37">
        <f>R6</f>
        <v>1.3347826086956522E-2</v>
      </c>
      <c r="U8" s="37"/>
      <c r="V8" s="37"/>
      <c r="W8" s="41"/>
    </row>
    <row r="9" spans="1:23" x14ac:dyDescent="0.25">
      <c r="A9" s="20"/>
      <c r="B9" s="84" t="s">
        <v>65</v>
      </c>
      <c r="C9" s="82" t="s">
        <v>154</v>
      </c>
      <c r="D9" s="85" t="s">
        <v>85</v>
      </c>
      <c r="E9" s="19"/>
      <c r="F9" s="84" t="s">
        <v>65</v>
      </c>
      <c r="G9" s="82" t="s">
        <v>154</v>
      </c>
      <c r="H9" s="85" t="s">
        <v>85</v>
      </c>
      <c r="I9" s="16"/>
      <c r="K9" s="98">
        <f t="shared" si="0"/>
        <v>1.0952380952380953E-2</v>
      </c>
      <c r="L9" s="37">
        <f t="shared" si="2"/>
        <v>9.4736842105263164E-3</v>
      </c>
      <c r="M9" s="37">
        <f t="shared" ref="M9:M11" si="4">K7</f>
        <v>1.1111111111111112E-2</v>
      </c>
      <c r="N9" s="37">
        <f>K6</f>
        <v>1.4615384615384615E-2</v>
      </c>
      <c r="O9" s="37"/>
      <c r="P9" s="41"/>
      <c r="R9" s="98">
        <f t="shared" si="1"/>
        <v>8.9999999999999993E-3</v>
      </c>
      <c r="S9" s="37">
        <f t="shared" si="3"/>
        <v>6.2500000000000003E-3</v>
      </c>
      <c r="T9" s="37">
        <f t="shared" ref="T9:T11" si="5">R7</f>
        <v>1.0851851851851852E-2</v>
      </c>
      <c r="U9" s="37">
        <f>R6</f>
        <v>1.3347826086956522E-2</v>
      </c>
      <c r="V9" s="37"/>
      <c r="W9" s="41"/>
    </row>
    <row r="10" spans="1:23" x14ac:dyDescent="0.25">
      <c r="A10" s="20"/>
      <c r="B10" s="30">
        <f t="shared" ref="B10:B13" ca="1" si="6">B11-1</f>
        <v>2018</v>
      </c>
      <c r="C10" s="89">
        <v>3900</v>
      </c>
      <c r="D10" s="83">
        <v>57</v>
      </c>
      <c r="E10" s="19"/>
      <c r="F10" s="30">
        <f t="shared" ref="F10:F13" ca="1" si="7">F11-1</f>
        <v>2018</v>
      </c>
      <c r="G10" s="89">
        <v>23000</v>
      </c>
      <c r="H10" s="83">
        <v>307</v>
      </c>
      <c r="I10" s="16"/>
      <c r="K10" s="98">
        <f t="shared" si="0"/>
        <v>1.3372093023255814E-2</v>
      </c>
      <c r="L10" s="37">
        <f t="shared" si="2"/>
        <v>1.0952380952380953E-2</v>
      </c>
      <c r="M10" s="37">
        <f t="shared" si="4"/>
        <v>9.4736842105263164E-3</v>
      </c>
      <c r="N10" s="37">
        <f t="shared" ref="N10:N11" si="8">K7</f>
        <v>1.1111111111111112E-2</v>
      </c>
      <c r="O10" s="37">
        <f>K6</f>
        <v>1.4615384615384615E-2</v>
      </c>
      <c r="P10" s="41"/>
      <c r="R10" s="98">
        <f t="shared" si="1"/>
        <v>9.4374999999999997E-3</v>
      </c>
      <c r="S10" s="37">
        <f t="shared" si="3"/>
        <v>8.9999999999999993E-3</v>
      </c>
      <c r="T10" s="37">
        <f t="shared" si="5"/>
        <v>6.2500000000000003E-3</v>
      </c>
      <c r="U10" s="37">
        <f t="shared" ref="U10:U11" si="9">R7</f>
        <v>1.0851851851851852E-2</v>
      </c>
      <c r="V10" s="37">
        <f>R6</f>
        <v>1.3347826086956522E-2</v>
      </c>
      <c r="W10" s="41"/>
    </row>
    <row r="11" spans="1:23" x14ac:dyDescent="0.25">
      <c r="A11" s="20"/>
      <c r="B11" s="30">
        <f t="shared" ca="1" si="6"/>
        <v>2019</v>
      </c>
      <c r="C11" s="89">
        <v>2700</v>
      </c>
      <c r="D11" s="83">
        <v>30</v>
      </c>
      <c r="E11" s="19"/>
      <c r="F11" s="30">
        <f t="shared" ca="1" si="7"/>
        <v>2019</v>
      </c>
      <c r="G11" s="89">
        <v>54000</v>
      </c>
      <c r="H11" s="83">
        <v>586</v>
      </c>
      <c r="I11" s="16"/>
      <c r="K11" s="99">
        <f t="shared" si="0"/>
        <v>7.7419354838709677E-3</v>
      </c>
      <c r="L11" s="96">
        <f t="shared" si="2"/>
        <v>1.3372093023255814E-2</v>
      </c>
      <c r="M11" s="96">
        <f t="shared" si="4"/>
        <v>1.0952380952380953E-2</v>
      </c>
      <c r="N11" s="96">
        <f t="shared" si="8"/>
        <v>9.4736842105263164E-3</v>
      </c>
      <c r="O11" s="96">
        <f>K7</f>
        <v>1.1111111111111112E-2</v>
      </c>
      <c r="P11" s="43">
        <f>D10</f>
        <v>57</v>
      </c>
      <c r="R11" s="99">
        <f t="shared" si="1"/>
        <v>9.3650793650793644E-3</v>
      </c>
      <c r="S11" s="96">
        <f t="shared" si="3"/>
        <v>9.4374999999999997E-3</v>
      </c>
      <c r="T11" s="96">
        <f t="shared" si="5"/>
        <v>8.9999999999999993E-3</v>
      </c>
      <c r="U11" s="96">
        <f t="shared" si="9"/>
        <v>6.2500000000000003E-3</v>
      </c>
      <c r="V11" s="96">
        <f>R7</f>
        <v>1.0851851851851852E-2</v>
      </c>
      <c r="W11" s="43">
        <f>R6</f>
        <v>1.3347826086956522E-2</v>
      </c>
    </row>
    <row r="12" spans="1:23" x14ac:dyDescent="0.25">
      <c r="A12" s="20"/>
      <c r="B12" s="30">
        <f t="shared" ca="1" si="6"/>
        <v>2020</v>
      </c>
      <c r="C12" s="89">
        <v>9500</v>
      </c>
      <c r="D12" s="83">
        <v>90</v>
      </c>
      <c r="E12" s="19"/>
      <c r="F12" s="30">
        <f t="shared" ca="1" si="7"/>
        <v>2020</v>
      </c>
      <c r="G12" s="89">
        <v>64000</v>
      </c>
      <c r="H12" s="83">
        <v>400</v>
      </c>
      <c r="I12" s="16"/>
    </row>
    <row r="13" spans="1:23" x14ac:dyDescent="0.25">
      <c r="A13" s="20"/>
      <c r="B13" s="30">
        <f t="shared" ca="1" si="6"/>
        <v>2021</v>
      </c>
      <c r="C13" s="89">
        <v>6300</v>
      </c>
      <c r="D13" s="83">
        <v>69</v>
      </c>
      <c r="E13" s="19"/>
      <c r="F13" s="30">
        <f t="shared" ca="1" si="7"/>
        <v>2021</v>
      </c>
      <c r="G13" s="89">
        <v>91000</v>
      </c>
      <c r="H13" s="83">
        <v>819</v>
      </c>
      <c r="I13" s="16"/>
      <c r="K13" t="s">
        <v>45</v>
      </c>
      <c r="L13" s="77">
        <f>CORREL($K$7:$K$11,L7:L11)</f>
        <v>-0.31435962013911983</v>
      </c>
      <c r="M13" s="77">
        <f>CORREL($K$8:$K$11,M8:M11)</f>
        <v>-0.49148148600950392</v>
      </c>
      <c r="N13" s="77">
        <f>CORREL($K$9:$K$11,N9:N11)</f>
        <v>0.38746128553613213</v>
      </c>
      <c r="O13" s="77">
        <f>CORREL($K$7:$K$11,O7:O11)</f>
        <v>1</v>
      </c>
      <c r="P13" s="4" t="s">
        <v>106</v>
      </c>
      <c r="R13" t="s">
        <v>45</v>
      </c>
      <c r="S13" s="77">
        <f>CORREL($R$7:$R$11,S7:S11)</f>
        <v>0.18246045273407438</v>
      </c>
      <c r="T13" s="77">
        <f>CORREL($R$8:$R$11,T8:T11)</f>
        <v>-0.83995543807182871</v>
      </c>
      <c r="U13" s="77">
        <f>CORREL($R$9:$R$11,U9:U11)</f>
        <v>-0.66127036107309678</v>
      </c>
      <c r="V13" s="77">
        <f>CORREL($R$10:$R$11,V10:V11)</f>
        <v>1.0000000000000002</v>
      </c>
      <c r="W13" s="4" t="s">
        <v>106</v>
      </c>
    </row>
    <row r="14" spans="1:23" x14ac:dyDescent="0.25">
      <c r="A14" s="20"/>
      <c r="B14" s="30">
        <f ca="1">B15-1</f>
        <v>2022</v>
      </c>
      <c r="C14" s="89">
        <v>8600</v>
      </c>
      <c r="D14" s="83">
        <v>115</v>
      </c>
      <c r="E14" s="19"/>
      <c r="F14" s="30">
        <f ca="1">F15-1</f>
        <v>2022</v>
      </c>
      <c r="G14" s="89">
        <v>64000</v>
      </c>
      <c r="H14" s="83">
        <v>604</v>
      </c>
      <c r="I14" s="16"/>
    </row>
    <row r="15" spans="1:23" x14ac:dyDescent="0.25">
      <c r="A15" s="20"/>
      <c r="B15" s="32">
        <f ca="1">YEAR(TODAY())-1</f>
        <v>2023</v>
      </c>
      <c r="C15" s="90">
        <v>3100</v>
      </c>
      <c r="D15" s="29">
        <v>24</v>
      </c>
      <c r="E15" s="19"/>
      <c r="F15" s="32">
        <f ca="1">YEAR(TODAY())-1</f>
        <v>2023</v>
      </c>
      <c r="G15" s="90">
        <v>63000</v>
      </c>
      <c r="H15" s="103">
        <v>590</v>
      </c>
      <c r="I15" s="16"/>
    </row>
    <row r="16" spans="1:23" x14ac:dyDescent="0.25">
      <c r="A16" s="20"/>
      <c r="B16" s="19"/>
      <c r="C16" s="19"/>
      <c r="D16" s="19"/>
      <c r="E16" s="19"/>
      <c r="F16" s="19"/>
      <c r="G16" s="19"/>
      <c r="H16" s="19"/>
      <c r="I16" s="16"/>
      <c r="K16" s="93" t="s">
        <v>156</v>
      </c>
      <c r="L16" s="72" t="s">
        <v>159</v>
      </c>
      <c r="M16" s="73"/>
      <c r="N16" s="73"/>
      <c r="O16" s="73"/>
      <c r="P16" s="74"/>
      <c r="R16" s="93" t="s">
        <v>157</v>
      </c>
      <c r="S16" s="72" t="s">
        <v>159</v>
      </c>
      <c r="T16" s="73"/>
      <c r="U16" s="73"/>
      <c r="V16" s="73"/>
      <c r="W16" s="74"/>
    </row>
    <row r="17" spans="1:23" x14ac:dyDescent="0.25">
      <c r="A17" s="20"/>
      <c r="B17" s="92" t="s">
        <v>156</v>
      </c>
      <c r="C17" s="19"/>
      <c r="D17" s="19"/>
      <c r="E17" s="19"/>
      <c r="F17" s="92" t="s">
        <v>157</v>
      </c>
      <c r="G17" s="19"/>
      <c r="H17" s="19"/>
      <c r="I17" s="16"/>
      <c r="K17" s="38" t="s">
        <v>84</v>
      </c>
      <c r="L17" s="44">
        <v>1</v>
      </c>
      <c r="M17" s="100">
        <v>2</v>
      </c>
      <c r="N17" s="100">
        <v>3</v>
      </c>
      <c r="O17" s="100">
        <v>4</v>
      </c>
      <c r="P17" s="45">
        <v>5</v>
      </c>
      <c r="R17" s="38" t="s">
        <v>84</v>
      </c>
      <c r="S17" s="44">
        <v>1</v>
      </c>
      <c r="T17" s="100">
        <v>2</v>
      </c>
      <c r="U17" s="100">
        <v>3</v>
      </c>
      <c r="V17" s="100">
        <v>4</v>
      </c>
      <c r="W17" s="45">
        <v>5</v>
      </c>
    </row>
    <row r="18" spans="1:23" x14ac:dyDescent="0.25">
      <c r="A18" s="20"/>
      <c r="B18" s="84" t="s">
        <v>65</v>
      </c>
      <c r="C18" s="82" t="s">
        <v>154</v>
      </c>
      <c r="D18" s="85" t="s">
        <v>85</v>
      </c>
      <c r="E18" s="19"/>
      <c r="F18" s="84" t="s">
        <v>65</v>
      </c>
      <c r="G18" s="82" t="s">
        <v>154</v>
      </c>
      <c r="H18" s="85" t="s">
        <v>85</v>
      </c>
      <c r="I18" s="16"/>
      <c r="K18" s="97">
        <f>D19/C19</f>
        <v>8.6885245901639346E-3</v>
      </c>
      <c r="L18" s="94"/>
      <c r="M18" s="94"/>
      <c r="N18" s="94"/>
      <c r="O18" s="94"/>
      <c r="P18" s="95"/>
      <c r="R18" s="97">
        <f>H19/G19</f>
        <v>5.5555555555555558E-3</v>
      </c>
      <c r="S18" s="94"/>
      <c r="T18" s="94"/>
      <c r="U18" s="94"/>
      <c r="V18" s="94"/>
      <c r="W18" s="95"/>
    </row>
    <row r="19" spans="1:23" x14ac:dyDescent="0.25">
      <c r="A19" s="20"/>
      <c r="B19" s="30">
        <f t="shared" ref="B19:B22" ca="1" si="10">B20-1</f>
        <v>2018</v>
      </c>
      <c r="C19" s="89">
        <v>6100</v>
      </c>
      <c r="D19" s="83">
        <v>53</v>
      </c>
      <c r="E19" s="19"/>
      <c r="F19" s="30">
        <f t="shared" ref="F19:F22" ca="1" si="11">F20-1</f>
        <v>2018</v>
      </c>
      <c r="G19" s="89">
        <v>900</v>
      </c>
      <c r="H19" s="83">
        <v>5</v>
      </c>
      <c r="I19" s="16"/>
      <c r="K19" s="98">
        <f t="shared" ref="K19:K23" si="12">D20/C20</f>
        <v>9.0163934426229515E-3</v>
      </c>
      <c r="L19" s="37">
        <f>K18</f>
        <v>8.6885245901639346E-3</v>
      </c>
      <c r="M19" s="37"/>
      <c r="N19" s="37"/>
      <c r="O19" s="37"/>
      <c r="P19" s="41"/>
      <c r="R19" s="98">
        <f t="shared" ref="R19:R23" si="13">H20/G20</f>
        <v>1.4999999999999999E-2</v>
      </c>
      <c r="S19" s="37">
        <f>R18</f>
        <v>5.5555555555555558E-3</v>
      </c>
      <c r="T19" s="37"/>
      <c r="U19" s="37"/>
      <c r="V19" s="37"/>
      <c r="W19" s="41"/>
    </row>
    <row r="20" spans="1:23" x14ac:dyDescent="0.25">
      <c r="A20" s="20"/>
      <c r="B20" s="30">
        <f t="shared" ca="1" si="10"/>
        <v>2019</v>
      </c>
      <c r="C20" s="89">
        <v>6100</v>
      </c>
      <c r="D20" s="83">
        <v>55</v>
      </c>
      <c r="E20" s="19"/>
      <c r="F20" s="30">
        <f t="shared" ca="1" si="11"/>
        <v>2019</v>
      </c>
      <c r="G20" s="89">
        <v>200</v>
      </c>
      <c r="H20" s="83">
        <v>3</v>
      </c>
      <c r="I20" s="16"/>
      <c r="K20" s="98">
        <f t="shared" si="12"/>
        <v>1.0178571428571429E-2</v>
      </c>
      <c r="L20" s="37">
        <f t="shared" ref="L20:L23" si="14">K19</f>
        <v>9.0163934426229515E-3</v>
      </c>
      <c r="M20" s="37">
        <f>K18</f>
        <v>8.6885245901639346E-3</v>
      </c>
      <c r="N20" s="37"/>
      <c r="O20" s="37"/>
      <c r="P20" s="41"/>
      <c r="R20" s="98">
        <f t="shared" si="13"/>
        <v>1.4285714285714285E-2</v>
      </c>
      <c r="S20" s="37">
        <f t="shared" ref="S20:S23" si="15">R19</f>
        <v>1.4999999999999999E-2</v>
      </c>
      <c r="T20" s="37">
        <f>R18</f>
        <v>5.5555555555555558E-3</v>
      </c>
      <c r="U20" s="37"/>
      <c r="V20" s="37"/>
      <c r="W20" s="41"/>
    </row>
    <row r="21" spans="1:23" x14ac:dyDescent="0.25">
      <c r="A21" s="20"/>
      <c r="B21" s="30">
        <f t="shared" ca="1" si="10"/>
        <v>2020</v>
      </c>
      <c r="C21" s="89">
        <v>5600</v>
      </c>
      <c r="D21" s="83">
        <v>57</v>
      </c>
      <c r="E21" s="19"/>
      <c r="F21" s="30">
        <f t="shared" ca="1" si="11"/>
        <v>2020</v>
      </c>
      <c r="G21" s="89">
        <v>490</v>
      </c>
      <c r="H21" s="83">
        <v>7</v>
      </c>
      <c r="I21" s="16"/>
      <c r="K21" s="98">
        <f t="shared" si="12"/>
        <v>8.9473684210526309E-3</v>
      </c>
      <c r="L21" s="37">
        <f t="shared" si="14"/>
        <v>1.0178571428571429E-2</v>
      </c>
      <c r="M21" s="37">
        <f t="shared" ref="M21:M23" si="16">K19</f>
        <v>9.0163934426229515E-3</v>
      </c>
      <c r="N21" s="37">
        <f>K18</f>
        <v>8.6885245901639346E-3</v>
      </c>
      <c r="O21" s="37"/>
      <c r="P21" s="41"/>
      <c r="R21" s="98">
        <f t="shared" si="13"/>
        <v>3.4482758620689655E-3</v>
      </c>
      <c r="S21" s="37">
        <f t="shared" si="15"/>
        <v>1.4285714285714285E-2</v>
      </c>
      <c r="T21" s="37">
        <f t="shared" ref="T21:T23" si="17">R19</f>
        <v>1.4999999999999999E-2</v>
      </c>
      <c r="U21" s="37">
        <f>R18</f>
        <v>5.5555555555555558E-3</v>
      </c>
      <c r="V21" s="37"/>
      <c r="W21" s="41"/>
    </row>
    <row r="22" spans="1:23" x14ac:dyDescent="0.25">
      <c r="A22" s="20"/>
      <c r="B22" s="30">
        <f t="shared" ca="1" si="10"/>
        <v>2021</v>
      </c>
      <c r="C22" s="89">
        <v>7600</v>
      </c>
      <c r="D22" s="83">
        <v>68</v>
      </c>
      <c r="E22" s="19"/>
      <c r="F22" s="30">
        <f t="shared" ca="1" si="11"/>
        <v>2021</v>
      </c>
      <c r="G22" s="89">
        <v>580</v>
      </c>
      <c r="H22" s="83">
        <v>2</v>
      </c>
      <c r="I22" s="16"/>
      <c r="K22" s="98">
        <f t="shared" si="12"/>
        <v>0.01</v>
      </c>
      <c r="L22" s="37">
        <f t="shared" si="14"/>
        <v>8.9473684210526309E-3</v>
      </c>
      <c r="M22" s="37">
        <f t="shared" si="16"/>
        <v>1.0178571428571429E-2</v>
      </c>
      <c r="N22" s="37">
        <f t="shared" ref="N22:N23" si="18">K19</f>
        <v>9.0163934426229515E-3</v>
      </c>
      <c r="O22" s="37">
        <f>K18</f>
        <v>8.6885245901639346E-3</v>
      </c>
      <c r="P22" s="41"/>
      <c r="R22" s="98">
        <f t="shared" si="13"/>
        <v>1.6666666666666666E-2</v>
      </c>
      <c r="S22" s="37">
        <f t="shared" si="15"/>
        <v>3.4482758620689655E-3</v>
      </c>
      <c r="T22" s="37">
        <f t="shared" si="17"/>
        <v>1.4285714285714285E-2</v>
      </c>
      <c r="U22" s="37">
        <f t="shared" ref="U22:U23" si="19">R19</f>
        <v>1.4999999999999999E-2</v>
      </c>
      <c r="V22" s="37">
        <f>R18</f>
        <v>5.5555555555555558E-3</v>
      </c>
      <c r="W22" s="41"/>
    </row>
    <row r="23" spans="1:23" x14ac:dyDescent="0.25">
      <c r="A23" s="20"/>
      <c r="B23" s="30">
        <f ca="1">B24-1</f>
        <v>2022</v>
      </c>
      <c r="C23" s="89">
        <v>4200</v>
      </c>
      <c r="D23" s="83">
        <v>42</v>
      </c>
      <c r="E23" s="19"/>
      <c r="F23" s="30">
        <f ca="1">F24-1</f>
        <v>2022</v>
      </c>
      <c r="G23" s="89">
        <v>420</v>
      </c>
      <c r="H23" s="83">
        <v>7</v>
      </c>
      <c r="I23" s="16"/>
      <c r="K23" s="99">
        <f t="shared" si="12"/>
        <v>9.0217391304347819E-3</v>
      </c>
      <c r="L23" s="96">
        <f t="shared" si="14"/>
        <v>0.01</v>
      </c>
      <c r="M23" s="96">
        <f t="shared" si="16"/>
        <v>8.9473684210526309E-3</v>
      </c>
      <c r="N23" s="96">
        <f t="shared" si="18"/>
        <v>1.0178571428571429E-2</v>
      </c>
      <c r="O23" s="96">
        <f>K19</f>
        <v>9.0163934426229515E-3</v>
      </c>
      <c r="P23" s="43">
        <f>D22</f>
        <v>68</v>
      </c>
      <c r="R23" s="99">
        <f t="shared" si="13"/>
        <v>5.1282051282051282E-3</v>
      </c>
      <c r="S23" s="96">
        <f t="shared" si="15"/>
        <v>1.6666666666666666E-2</v>
      </c>
      <c r="T23" s="96">
        <f t="shared" si="17"/>
        <v>3.4482758620689655E-3</v>
      </c>
      <c r="U23" s="96">
        <f t="shared" si="19"/>
        <v>1.4285714285714285E-2</v>
      </c>
      <c r="V23" s="96">
        <f>R19</f>
        <v>1.4999999999999999E-2</v>
      </c>
      <c r="W23" s="43">
        <f>R18</f>
        <v>5.5555555555555558E-3</v>
      </c>
    </row>
    <row r="24" spans="1:23" x14ac:dyDescent="0.25">
      <c r="A24" s="20"/>
      <c r="B24" s="32">
        <f ca="1">YEAR(TODAY())-1</f>
        <v>2023</v>
      </c>
      <c r="C24" s="90">
        <v>9200</v>
      </c>
      <c r="D24" s="29">
        <v>83</v>
      </c>
      <c r="E24" s="19"/>
      <c r="F24" s="32">
        <f ca="1">YEAR(TODAY())-1</f>
        <v>2023</v>
      </c>
      <c r="G24" s="90">
        <v>390</v>
      </c>
      <c r="H24" s="29">
        <v>2</v>
      </c>
      <c r="I24" s="16"/>
    </row>
    <row r="25" spans="1:23" x14ac:dyDescent="0.25">
      <c r="A25" s="20"/>
      <c r="B25" s="19"/>
      <c r="C25" s="19"/>
      <c r="D25" s="19"/>
      <c r="E25" s="19"/>
      <c r="F25" s="19"/>
      <c r="G25" s="19"/>
      <c r="H25" s="19"/>
      <c r="I25" s="16"/>
      <c r="K25" t="s">
        <v>45</v>
      </c>
      <c r="L25" s="77">
        <f>CORREL($K$19:$K$23,L19:L23)</f>
        <v>-0.53535154778214589</v>
      </c>
      <c r="M25" s="77">
        <f>CORREL($K$20:$K$23,M20:M23)</f>
        <v>0.28449234362350884</v>
      </c>
      <c r="N25" s="77">
        <f>CORREL($K$21:$K$23,N21:N23)</f>
        <v>-0.2467496184371418</v>
      </c>
      <c r="O25" s="77">
        <f>CORREL($K$22:$K$23,O22:O23)</f>
        <v>-1</v>
      </c>
      <c r="P25" s="4" t="s">
        <v>106</v>
      </c>
      <c r="R25" t="s">
        <v>45</v>
      </c>
      <c r="S25" s="77">
        <f>CORREL($R$19:$R$23,S19:S23)</f>
        <v>-0.74022090925264417</v>
      </c>
      <c r="T25" s="77">
        <f>CORREL($R$20:$R$23,T20:T23)</f>
        <v>7.2657563954074272E-2</v>
      </c>
      <c r="U25" s="77">
        <f>CORREL($R$21:$R$23,U21:U23)</f>
        <v>0.65074186180710702</v>
      </c>
      <c r="V25" s="77">
        <f>CORREL($R$22:$R$23,V22:V23)</f>
        <v>-1</v>
      </c>
      <c r="W25" s="4" t="s">
        <v>106</v>
      </c>
    </row>
    <row r="26" spans="1:23" x14ac:dyDescent="0.25">
      <c r="A26" s="11" t="s">
        <v>7</v>
      </c>
      <c r="B26" s="19" t="s">
        <v>158</v>
      </c>
      <c r="C26" s="19"/>
      <c r="D26" s="19"/>
      <c r="E26" s="19"/>
      <c r="F26" s="19"/>
      <c r="G26" s="19"/>
      <c r="H26" s="19"/>
      <c r="I26" s="16"/>
    </row>
    <row r="27" spans="1:23" x14ac:dyDescent="0.25">
      <c r="A27" s="20"/>
      <c r="B27" s="19" t="s">
        <v>165</v>
      </c>
      <c r="C27" s="19"/>
      <c r="D27" s="19"/>
      <c r="E27" s="19"/>
      <c r="F27" s="19"/>
      <c r="G27" s="19"/>
      <c r="H27" s="19"/>
      <c r="I27" s="16"/>
      <c r="K27" s="93" t="s">
        <v>160</v>
      </c>
    </row>
    <row r="28" spans="1:23" ht="15.75" thickBot="1" x14ac:dyDescent="0.3">
      <c r="A28" s="21"/>
      <c r="B28" s="22"/>
      <c r="C28" s="22"/>
      <c r="D28" s="22"/>
      <c r="E28" s="22"/>
      <c r="F28" s="22"/>
      <c r="G28" s="22"/>
      <c r="H28" s="22"/>
      <c r="I28" s="23"/>
    </row>
    <row r="29" spans="1:23" x14ac:dyDescent="0.25">
      <c r="L29" s="72" t="s">
        <v>159</v>
      </c>
      <c r="M29" s="73"/>
      <c r="N29" s="73"/>
      <c r="O29" s="73"/>
      <c r="P29" s="74"/>
    </row>
    <row r="30" spans="1:23" x14ac:dyDescent="0.25">
      <c r="K30" s="51" t="s">
        <v>161</v>
      </c>
      <c r="L30" s="44">
        <v>1</v>
      </c>
      <c r="M30" s="100">
        <v>2</v>
      </c>
      <c r="N30" s="100">
        <v>3</v>
      </c>
      <c r="O30" s="100">
        <v>4</v>
      </c>
      <c r="P30" s="45">
        <v>5</v>
      </c>
    </row>
    <row r="31" spans="1:23" x14ac:dyDescent="0.25">
      <c r="K31" s="48" t="s">
        <v>45</v>
      </c>
      <c r="L31" s="102">
        <f>AVERAGE(L13,S13,L25,S25)</f>
        <v>-0.35186790610995888</v>
      </c>
      <c r="M31" s="102">
        <f>AVERAGE(M13,T13,M25,T25)</f>
        <v>-0.2435717541259374</v>
      </c>
      <c r="N31" s="102">
        <f>AVERAGE(N13,U13,N25,U25)</f>
        <v>3.2545791958250136E-2</v>
      </c>
      <c r="O31" s="102">
        <f>AVERAGE(O13,V13,O25,V25)</f>
        <v>0</v>
      </c>
      <c r="P31" s="45" t="s">
        <v>106</v>
      </c>
    </row>
    <row r="33" spans="11:11" x14ac:dyDescent="0.25">
      <c r="K33" t="s">
        <v>163</v>
      </c>
    </row>
    <row r="34" spans="11:11" x14ac:dyDescent="0.25">
      <c r="K34" t="s">
        <v>164</v>
      </c>
    </row>
  </sheetData>
  <mergeCells count="1">
    <mergeCell ref="H1:I1"/>
  </mergeCells>
  <hyperlinks>
    <hyperlink ref="H1" location="TOC!A1" display="Return to TOC" xr:uid="{6F86FEB3-70DC-441B-94FE-C64B71950A3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TOC</vt:lpstr>
      <vt:lpstr>Mahler1</vt:lpstr>
      <vt:lpstr>Mahler2</vt:lpstr>
      <vt:lpstr>Mahler3</vt:lpstr>
      <vt:lpstr>Mahler4</vt:lpstr>
      <vt:lpstr>Mahler5</vt:lpstr>
      <vt:lpstr>Mahler6</vt:lpstr>
      <vt:lpstr>Mahler7</vt:lpstr>
      <vt:lpstr>Mahler8</vt:lpstr>
      <vt:lpstr>Mahler9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2024-08-16T10:03:50Z</dcterms:modified>
</cp:coreProperties>
</file>