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3F6CA0FC-8832-4FFC-B39F-E4FD56B35BB5}" xr6:coauthVersionLast="47" xr6:coauthVersionMax="47" xr10:uidLastSave="{00000000-0000-0000-0000-000000000000}"/>
  <bookViews>
    <workbookView xWindow="19080" yWindow="-45" windowWidth="19440" windowHeight="15000" xr2:uid="{E5E47C2A-CB7B-4DFD-9733-DC985EEB6B82}"/>
  </bookViews>
  <sheets>
    <sheet name="TOC" sheetId="1" r:id="rId1"/>
    <sheet name="W-NCCI-Circular1" sheetId="57" r:id="rId2"/>
    <sheet name="W-NCCI-Circular2" sheetId="58" r:id="rId3"/>
  </sheets>
  <calcPr calcId="18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47" i="58" l="1"/>
  <c r="M47" i="58"/>
  <c r="Q46" i="58"/>
  <c r="M46" i="58"/>
  <c r="Q45" i="58"/>
  <c r="M45" i="58"/>
  <c r="N37" i="58"/>
  <c r="M37" i="58"/>
  <c r="N36" i="58"/>
  <c r="M36" i="58"/>
  <c r="N35" i="58"/>
  <c r="M35" i="58"/>
  <c r="L23" i="58"/>
  <c r="L22" i="58"/>
  <c r="L21" i="58"/>
  <c r="L24" i="58" s="1"/>
  <c r="L18" i="58"/>
  <c r="L17" i="58"/>
  <c r="L7" i="58"/>
  <c r="L6" i="58"/>
  <c r="L13" i="58" s="1"/>
  <c r="L14" i="58" s="1"/>
  <c r="F44" i="57"/>
  <c r="D44" i="57"/>
  <c r="F43" i="57"/>
  <c r="D43" i="57"/>
  <c r="F42" i="57"/>
  <c r="D42" i="57"/>
  <c r="F40" i="57"/>
  <c r="D40" i="57"/>
  <c r="F39" i="57"/>
  <c r="D39" i="57"/>
  <c r="K38" i="57"/>
  <c r="F38" i="57"/>
  <c r="D38" i="57"/>
  <c r="M37" i="57"/>
  <c r="M36" i="57"/>
  <c r="M35" i="57"/>
  <c r="J23" i="57"/>
  <c r="J22" i="57"/>
  <c r="J21" i="57"/>
  <c r="J24" i="57" s="1"/>
  <c r="J18" i="57"/>
  <c r="J17" i="57"/>
  <c r="J8" i="57"/>
  <c r="M48" i="57" s="1"/>
  <c r="J6" i="57"/>
  <c r="M38" i="58" l="1"/>
  <c r="L8" i="58"/>
  <c r="L15" i="58" s="1"/>
  <c r="L16" i="58" s="1"/>
  <c r="O35" i="58"/>
  <c r="O36" i="58"/>
  <c r="O37" i="58"/>
  <c r="J7" i="57"/>
  <c r="J13" i="57"/>
  <c r="M38" i="57"/>
  <c r="N38" i="57" s="1"/>
  <c r="J9" i="57" s="1"/>
  <c r="J10" i="57" s="1"/>
  <c r="J11" i="57" s="1"/>
  <c r="J20" i="57" s="1"/>
  <c r="J15" i="57"/>
  <c r="N47" i="57"/>
  <c r="P47" i="57" s="1"/>
  <c r="N46" i="57"/>
  <c r="P46" i="57" s="1"/>
  <c r="N45" i="57"/>
  <c r="P45" i="57" s="1"/>
  <c r="P48" i="57" s="1"/>
  <c r="J12" i="57" s="1"/>
  <c r="O48" i="58" l="1"/>
  <c r="O38" i="58"/>
  <c r="P38" i="58" s="1"/>
  <c r="L9" i="58" s="1"/>
  <c r="L10" i="58" s="1"/>
  <c r="L11" i="58" s="1"/>
  <c r="L25" i="58" s="1"/>
  <c r="L26" i="58" s="1"/>
  <c r="P47" i="58"/>
  <c r="R47" i="58" s="1"/>
  <c r="P45" i="58"/>
  <c r="R45" i="58" s="1"/>
  <c r="P46" i="58"/>
  <c r="R46" i="58" s="1"/>
  <c r="J14" i="57"/>
  <c r="J19" i="57" s="1"/>
  <c r="J25" i="57"/>
  <c r="J16" i="57" l="1"/>
  <c r="J26" i="57" s="1"/>
  <c r="L19" i="58"/>
  <c r="L20" i="58"/>
  <c r="R48" i="58"/>
  <c r="L12" i="58" s="1"/>
</calcChain>
</file>

<file path=xl/sharedStrings.xml><?xml version="1.0" encoding="utf-8"?>
<sst xmlns="http://schemas.openxmlformats.org/spreadsheetml/2006/main" count="352" uniqueCount="162">
  <si>
    <t>Question</t>
  </si>
  <si>
    <t>Sheet</t>
  </si>
  <si>
    <t>Type</t>
  </si>
  <si>
    <t>Reading:</t>
  </si>
  <si>
    <t>Model:</t>
  </si>
  <si>
    <t>Problem Type:</t>
  </si>
  <si>
    <t>Given</t>
  </si>
  <si>
    <t>Find</t>
  </si>
  <si>
    <t>Return to TOC</t>
  </si>
  <si>
    <t>Solution</t>
  </si>
  <si>
    <t>Problem Set 1 – Solutions</t>
  </si>
  <si>
    <t>Total</t>
  </si>
  <si>
    <t>Exam 8: NCCI – Circular</t>
  </si>
  <si>
    <t>NCCI.Circular</t>
  </si>
  <si>
    <t>Source Text</t>
  </si>
  <si>
    <t>Alice: "This is a long calculation that consists of 21 steps which are illustrated below. Work through this example carefully, referring to the</t>
  </si>
  <si>
    <t>Calculate the basic premium factor</t>
  </si>
  <si>
    <t>wiki article when needed for explanations of each line item."</t>
  </si>
  <si>
    <t>Retrospective Rating Plan Parameters</t>
  </si>
  <si>
    <t>Item</t>
  </si>
  <si>
    <t>Value</t>
  </si>
  <si>
    <t>Description</t>
  </si>
  <si>
    <t>Calculation/Notes</t>
  </si>
  <si>
    <t>(a)</t>
  </si>
  <si>
    <t>Estimated Standard Premium</t>
  </si>
  <si>
    <t>(1.)</t>
  </si>
  <si>
    <t>(b)</t>
  </si>
  <si>
    <t>Max. Retrospective Premium Factor</t>
  </si>
  <si>
    <t>(2.)</t>
  </si>
  <si>
    <t>Expected (Unlimited) Losses</t>
  </si>
  <si>
    <t>(2) = (3) * (1)</t>
  </si>
  <si>
    <t>(c)</t>
  </si>
  <si>
    <t>Min. Retrospective Premium Factor</t>
  </si>
  <si>
    <t>(3.)</t>
  </si>
  <si>
    <t>Expected (Unlimited) Loss Ratio</t>
  </si>
  <si>
    <t>(d)</t>
  </si>
  <si>
    <t>Loss Conversion Factor</t>
  </si>
  <si>
    <t>&lt;= c</t>
  </si>
  <si>
    <t>(4.)</t>
  </si>
  <si>
    <t>Policy Excess Ratio</t>
  </si>
  <si>
    <t>See sub-calculation below. Yields sub-table 15.</t>
  </si>
  <si>
    <t>(e)</t>
  </si>
  <si>
    <t>Tax Multiplier</t>
  </si>
  <si>
    <t>&lt;= T</t>
  </si>
  <si>
    <t>(5.)</t>
  </si>
  <si>
    <t>Excess Loss Factor</t>
  </si>
  <si>
    <t>(5) = (3) * (4)</t>
  </si>
  <si>
    <t>(f)</t>
  </si>
  <si>
    <t>Loss Limit</t>
  </si>
  <si>
    <t>(6.)</t>
  </si>
  <si>
    <t>Expected Limited Loss Ratio</t>
  </si>
  <si>
    <t>(6) = (3) - (5)</t>
  </si>
  <si>
    <t>(g)</t>
  </si>
  <si>
    <t>Expense Ratio</t>
  </si>
  <si>
    <t>(7.)</t>
  </si>
  <si>
    <t>Expected Number of Claims</t>
  </si>
  <si>
    <t>See sub-calculation below. Yields count group 48.</t>
  </si>
  <si>
    <t>(h)</t>
  </si>
  <si>
    <t>Expected Unlimited Loss Ratio</t>
  </si>
  <si>
    <t>(8.)</t>
  </si>
  <si>
    <t>Expense, Profit &amp; Contingency excluding Taxes</t>
  </si>
  <si>
    <t>(8) = (1) * (g)</t>
  </si>
  <si>
    <t>(9.)</t>
  </si>
  <si>
    <t>Expected Loss Plus Expense Ratio</t>
  </si>
  <si>
    <t>(9) = [ (2) + (8) ] / (1)</t>
  </si>
  <si>
    <t>(10.)</t>
  </si>
  <si>
    <t>Loss &amp; Expense in Converted Losses</t>
  </si>
  <si>
    <t>(10) = (3) * (d)</t>
  </si>
  <si>
    <t xml:space="preserve">Using the NCCI Circular CIF-2018-28 calculate the basic premium factor. </t>
  </si>
  <si>
    <t>(11.)</t>
  </si>
  <si>
    <t>Expense, Profit &amp; Contingency in Basic Premium</t>
  </si>
  <si>
    <t>(11) = (9) - (10)</t>
  </si>
  <si>
    <t>(12.)</t>
  </si>
  <si>
    <t>Minimum Retrospective Premium excl. Taxes</t>
  </si>
  <si>
    <t>(12) = (c) / (e)</t>
  </si>
  <si>
    <t>You may use the information provided below.</t>
  </si>
  <si>
    <t>(13.)</t>
  </si>
  <si>
    <t>Maximum Retrospective Premium excl. Taxes</t>
  </si>
  <si>
    <t>(13) = (b) / (e)</t>
  </si>
  <si>
    <t>(14.)</t>
  </si>
  <si>
    <t>Table of Aggregate Loss Factors Value Difference*</t>
  </si>
  <si>
    <t>(14) = [ (9) - (12) ] / [ (d) * (6) ]</t>
  </si>
  <si>
    <t>(15.)</t>
  </si>
  <si>
    <t>Table of Aggregate Loss Factors Entry Difference**</t>
  </si>
  <si>
    <t>(15) = [ (13) - (12) ] / [ (d) * (6) ]</t>
  </si>
  <si>
    <t>(16.)</t>
  </si>
  <si>
    <t>Ratio of Losses for Minimum Retrospective Premium to Expected Limited Losses</t>
  </si>
  <si>
    <t>See line-by-line wiki discussion for this figure.</t>
  </si>
  <si>
    <t>Extract from the Table of Expected Claim Count Groups in Appendix A</t>
  </si>
  <si>
    <t>(17.)</t>
  </si>
  <si>
    <t>Ratio of Losses for Maximum Retrospective Premium to Expected Limited Losses</t>
  </si>
  <si>
    <t>Expected Claim Count Group</t>
  </si>
  <si>
    <t>(18.)</t>
  </si>
  <si>
    <r>
      <t xml:space="preserve">Table of Aggregate Loss Factors – Aggregate </t>
    </r>
    <r>
      <rPr>
        <b/>
        <u/>
        <sz val="11"/>
        <color theme="1"/>
        <rFont val="Calibri"/>
        <family val="2"/>
        <scheme val="minor"/>
      </rPr>
      <t>Excess</t>
    </r>
    <r>
      <rPr>
        <sz val="11"/>
        <color theme="1"/>
        <rFont val="Calibri"/>
        <family val="2"/>
        <scheme val="minor"/>
      </rPr>
      <t xml:space="preserve"> Loss Factor for (17.)</t>
    </r>
  </si>
  <si>
    <t>AELF for (17), found in Appendix B.</t>
  </si>
  <si>
    <t>15.7 – 17.3</t>
  </si>
  <si>
    <t>(19.)</t>
  </si>
  <si>
    <r>
      <t xml:space="preserve">Table of Aggregate Loss Factors – Aggregate </t>
    </r>
    <r>
      <rPr>
        <b/>
        <u/>
        <sz val="11"/>
        <color theme="1"/>
        <rFont val="Calibri"/>
        <family val="2"/>
        <scheme val="minor"/>
      </rPr>
      <t>Minimum</t>
    </r>
    <r>
      <rPr>
        <sz val="11"/>
        <color theme="1"/>
        <rFont val="Calibri"/>
        <family val="2"/>
        <scheme val="minor"/>
      </rPr>
      <t xml:space="preserve"> Loss Factor for (16.)</t>
    </r>
  </si>
  <si>
    <t>17.4 – 19.1</t>
  </si>
  <si>
    <t>(20.)</t>
  </si>
  <si>
    <t>Net Aggregate Loss Factor</t>
  </si>
  <si>
    <t>(20) = [ (18) - (19) ] * (d) * (6)</t>
  </si>
  <si>
    <t>19.2 – 21.1</t>
  </si>
  <si>
    <t>(21.)</t>
  </si>
  <si>
    <t>Basic Premium Factor</t>
  </si>
  <si>
    <t>(21) = (20) + (11)</t>
  </si>
  <si>
    <t>21.2 – 23.4</t>
  </si>
  <si>
    <t>*</t>
  </si>
  <si>
    <t>Calculated to 4 decimal places to match the precision found in the Appendix B tables.</t>
  </si>
  <si>
    <t>Extract from the Table of Policy Excess Ratio Ranges in Appendix A</t>
  </si>
  <si>
    <t>**</t>
  </si>
  <si>
    <t>Calculated to 2 decimal places to match the entry ratio precision found in the Appendix B tables.</t>
  </si>
  <si>
    <t>Sub-table</t>
  </si>
  <si>
    <t>Excess Ratio Range</t>
  </si>
  <si>
    <t>0.485 – 0.550</t>
  </si>
  <si>
    <t>Policy Excess Ratio Calculation</t>
  </si>
  <si>
    <t>0.551 – 0.648</t>
  </si>
  <si>
    <t>Although this we gave you the Policy Excess Ratio in this question, it's conceivable you may be asked to calculate it from first principles.</t>
  </si>
  <si>
    <t>0.649 – 0.765</t>
  </si>
  <si>
    <t>It should be calculated at the State/Hazard Group level using the table approach below.</t>
  </si>
  <si>
    <t>Extract from Table of Aggregate Loss Factors: Sub-Table 15</t>
  </si>
  <si>
    <t>State</t>
  </si>
  <si>
    <t>Hazard Group</t>
  </si>
  <si>
    <t>Excess Ratio at Loss Limit</t>
  </si>
  <si>
    <t>Expected Excess Loss</t>
  </si>
  <si>
    <t>•</t>
  </si>
  <si>
    <t>The expected excess loss is the product of the</t>
  </si>
  <si>
    <t>Aggregate Excess Loss Factors by Expected Claim Count Group</t>
  </si>
  <si>
    <t>X</t>
  </si>
  <si>
    <t>C</t>
  </si>
  <si>
    <t>modified expected loss and the excess ratio</t>
  </si>
  <si>
    <t>G</t>
  </si>
  <si>
    <t>at loss limit.</t>
  </si>
  <si>
    <t>Entry Ratio</t>
  </si>
  <si>
    <t>Y</t>
  </si>
  <si>
    <t>A</t>
  </si>
  <si>
    <t>The policy excess ratio is the total expected excess</t>
  </si>
  <si>
    <t>loss divided by the total modified expected loss.</t>
  </si>
  <si>
    <r>
      <rPr>
        <b/>
        <sz val="11"/>
        <color theme="1"/>
        <rFont val="Calibri"/>
        <family val="2"/>
        <scheme val="minor"/>
      </rPr>
      <t>•</t>
    </r>
    <r>
      <rPr>
        <sz val="11"/>
        <color theme="1"/>
        <rFont val="Calibri"/>
        <family val="2"/>
        <scheme val="minor"/>
      </rPr>
      <t xml:space="preserve"> The modified expected loss is the manual premium multiplied by both the experience modification (assuming the risk is also experience rated) and</t>
    </r>
  </si>
  <si>
    <t>…</t>
  </si>
  <si>
    <t xml:space="preserve">    the expected loss ratio.</t>
  </si>
  <si>
    <t>Expected Number of Claims Calculation</t>
  </si>
  <si>
    <t>Manual Premium</t>
  </si>
  <si>
    <t>Experience Modification</t>
  </si>
  <si>
    <t>Expected Loss Ratio</t>
  </si>
  <si>
    <t>Modified Expected Loss</t>
  </si>
  <si>
    <t>Average Cost per Case</t>
  </si>
  <si>
    <t>Alice: "Remember the NCCI experience mod and expected loss ratio are the same for all states and hazard groups within a risk."</t>
  </si>
  <si>
    <t>W-NCCI-Circular1</t>
  </si>
  <si>
    <t>Calculate the basic premium factor (version 1)</t>
  </si>
  <si>
    <t>Calculate the basic premium factor (version 2)</t>
  </si>
  <si>
    <t>W-NCCI-Circular2</t>
  </si>
  <si>
    <t>(3) = (2) / (1)</t>
  </si>
  <si>
    <t>See sub-calculation below. Yields sub-table 6.</t>
  </si>
  <si>
    <t>See sub-calculation below. Yields count group 50.</t>
  </si>
  <si>
    <t>Expected Unlimited Losses</t>
  </si>
  <si>
    <t>The risk is also experience rated with experience modification factor =</t>
  </si>
  <si>
    <t>14.3 – 15.6</t>
  </si>
  <si>
    <t>0.078 – 0.110</t>
  </si>
  <si>
    <t>0.111 – 0.145</t>
  </si>
  <si>
    <t>0.146 – 0.181</t>
  </si>
  <si>
    <t>Extract from Table of Aggregate Loss Factors: Sub-Table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</si>
</sst>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164" formatCode="0.0000"/>
    <numFmt numFmtId="165" formatCode="0.0%"/>
    <numFmt numFmtId="166" formatCode="0.000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indexed="64"/>
      </right>
      <top style="thin">
        <color indexed="64"/>
      </top>
      <bottom style="thin">
        <color theme="2" tint="-0.24994659260841701"/>
      </bottom>
      <diagonal/>
    </border>
    <border>
      <left style="thin">
        <color indexed="64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indexed="64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indexed="64"/>
      </left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 style="thin">
        <color indexed="64"/>
      </right>
      <top style="thin">
        <color theme="2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2" tint="-9.9948118533890809E-2"/>
      </bottom>
      <diagonal/>
    </border>
    <border>
      <left/>
      <right/>
      <top style="thin">
        <color indexed="64"/>
      </top>
      <bottom style="thin">
        <color theme="2" tint="-9.9948118533890809E-2"/>
      </bottom>
      <diagonal/>
    </border>
    <border>
      <left/>
      <right style="thin">
        <color indexed="64"/>
      </right>
      <top style="thin">
        <color indexed="64"/>
      </top>
      <bottom style="thin">
        <color theme="2" tint="-9.9948118533890809E-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/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n">
        <color indexed="64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indexed="64"/>
      </left>
      <right style="thin">
        <color indexed="64"/>
      </right>
      <top style="thin">
        <color theme="2" tint="-9.9948118533890809E-2"/>
      </top>
      <bottom style="thin">
        <color indexed="64"/>
      </bottom>
      <diagonal/>
    </border>
    <border>
      <left/>
      <right/>
      <top style="thin">
        <color theme="2" tint="-9.9948118533890809E-2"/>
      </top>
      <bottom style="thin">
        <color indexed="64"/>
      </bottom>
      <diagonal/>
    </border>
    <border>
      <left/>
      <right style="thin">
        <color indexed="64"/>
      </right>
      <top style="thin">
        <color theme="2" tint="-9.9948118533890809E-2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5">
    <xf numFmtId="0" fontId="0" fillId="0" borderId="0" xfId="0"/>
    <xf numFmtId="0" fontId="0" fillId="0" borderId="0" xfId="0" applyFill="1"/>
    <xf numFmtId="0" fontId="0" fillId="0" borderId="0" xfId="0" applyFill="1" applyAlignment="1">
      <alignment horizontal="left"/>
    </xf>
    <xf numFmtId="0" fontId="1" fillId="0" borderId="1" xfId="0" applyFont="1" applyFill="1" applyBorder="1" applyAlignment="1">
      <alignment horizontal="center"/>
    </xf>
    <xf numFmtId="0" fontId="3" fillId="0" borderId="0" xfId="1" applyFill="1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 applyFill="1" applyAlignment="1">
      <alignment horizontal="center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3" fontId="0" fillId="0" borderId="0" xfId="0" applyNumberFormat="1" applyAlignment="1" applyProtection="1">
      <alignment horizontal="center"/>
      <protection locked="0"/>
    </xf>
    <xf numFmtId="3" fontId="0" fillId="0" borderId="0" xfId="0" applyNumberFormat="1" applyProtection="1">
      <protection locked="0"/>
    </xf>
    <xf numFmtId="0" fontId="1" fillId="2" borderId="2" xfId="0" applyFont="1" applyFill="1" applyBorder="1" applyProtection="1"/>
    <xf numFmtId="0" fontId="0" fillId="2" borderId="3" xfId="0" applyFill="1" applyBorder="1" applyProtection="1"/>
    <xf numFmtId="0" fontId="5" fillId="2" borderId="3" xfId="0" applyFont="1" applyFill="1" applyBorder="1" applyProtection="1"/>
    <xf numFmtId="0" fontId="1" fillId="2" borderId="5" xfId="0" applyFont="1" applyFill="1" applyBorder="1" applyProtection="1"/>
    <xf numFmtId="0" fontId="0" fillId="2" borderId="0" xfId="0" applyFill="1" applyBorder="1" applyProtection="1"/>
    <xf numFmtId="0" fontId="0" fillId="2" borderId="6" xfId="0" applyFill="1" applyBorder="1" applyProtection="1"/>
    <xf numFmtId="3" fontId="0" fillId="2" borderId="5" xfId="0" applyNumberFormat="1" applyFill="1" applyBorder="1" applyProtection="1"/>
    <xf numFmtId="3" fontId="0" fillId="2" borderId="0" xfId="0" applyNumberFormat="1" applyFill="1" applyBorder="1" applyProtection="1"/>
    <xf numFmtId="3" fontId="0" fillId="2" borderId="6" xfId="0" applyNumberFormat="1" applyFill="1" applyBorder="1" applyProtection="1"/>
    <xf numFmtId="3" fontId="1" fillId="2" borderId="5" xfId="0" applyNumberFormat="1" applyFont="1" applyFill="1" applyBorder="1" applyProtection="1"/>
    <xf numFmtId="0" fontId="0" fillId="2" borderId="5" xfId="0" applyFill="1" applyBorder="1" applyProtection="1"/>
    <xf numFmtId="0" fontId="0" fillId="2" borderId="8" xfId="0" applyFill="1" applyBorder="1" applyProtection="1"/>
    <xf numFmtId="0" fontId="0" fillId="2" borderId="9" xfId="0" applyFill="1" applyBorder="1" applyProtection="1"/>
    <xf numFmtId="0" fontId="0" fillId="0" borderId="0" xfId="0" applyAlignment="1" applyProtection="1">
      <alignment horizontal="center"/>
      <protection locked="0"/>
    </xf>
    <xf numFmtId="0" fontId="0" fillId="2" borderId="10" xfId="0" applyFill="1" applyBorder="1" applyAlignment="1" applyProtection="1">
      <alignment horizontal="center"/>
    </xf>
    <xf numFmtId="0" fontId="0" fillId="2" borderId="7" xfId="0" applyFill="1" applyBorder="1" applyProtection="1"/>
    <xf numFmtId="0" fontId="0" fillId="2" borderId="16" xfId="0" applyFill="1" applyBorder="1" applyAlignment="1" applyProtection="1">
      <alignment horizontal="center"/>
    </xf>
    <xf numFmtId="0" fontId="0" fillId="2" borderId="15" xfId="0" applyFill="1" applyBorder="1" applyAlignment="1" applyProtection="1">
      <alignment horizontal="center"/>
    </xf>
    <xf numFmtId="0" fontId="0" fillId="2" borderId="11" xfId="0" applyFill="1" applyBorder="1" applyAlignment="1" applyProtection="1">
      <alignment horizontal="center"/>
    </xf>
    <xf numFmtId="0" fontId="0" fillId="0" borderId="0" xfId="0" applyAlignment="1" applyProtection="1">
      <alignment horizontal="right"/>
      <protection locked="0"/>
    </xf>
    <xf numFmtId="3" fontId="0" fillId="2" borderId="12" xfId="0" applyNumberFormat="1" applyFill="1" applyBorder="1" applyAlignment="1" applyProtection="1">
      <alignment horizontal="center"/>
    </xf>
    <xf numFmtId="3" fontId="0" fillId="2" borderId="13" xfId="0" applyNumberFormat="1" applyFill="1" applyBorder="1" applyAlignment="1" applyProtection="1">
      <alignment horizontal="center"/>
    </xf>
    <xf numFmtId="0" fontId="0" fillId="2" borderId="0" xfId="0" applyFill="1" applyBorder="1" applyAlignment="1" applyProtection="1">
      <alignment horizontal="left"/>
    </xf>
    <xf numFmtId="0" fontId="0" fillId="0" borderId="0" xfId="0" applyAlignment="1" applyProtection="1">
      <alignment horizontal="left"/>
      <protection locked="0"/>
    </xf>
    <xf numFmtId="3" fontId="0" fillId="2" borderId="0" xfId="0" applyNumberFormat="1" applyFill="1" applyBorder="1" applyAlignment="1" applyProtection="1">
      <alignment horizontal="center"/>
    </xf>
    <xf numFmtId="0" fontId="7" fillId="0" borderId="0" xfId="0" applyFont="1" applyProtection="1">
      <protection locked="0"/>
    </xf>
    <xf numFmtId="0" fontId="1" fillId="0" borderId="1" xfId="0" applyFont="1" applyBorder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1" xfId="0" applyFont="1" applyBorder="1" applyProtection="1">
      <protection locked="0"/>
    </xf>
    <xf numFmtId="0" fontId="0" fillId="0" borderId="1" xfId="0" applyBorder="1" applyProtection="1">
      <protection locked="0"/>
    </xf>
    <xf numFmtId="0" fontId="0" fillId="0" borderId="0" xfId="0" quotePrefix="1" applyProtection="1">
      <protection locked="0"/>
    </xf>
    <xf numFmtId="6" fontId="0" fillId="4" borderId="0" xfId="0" applyNumberFormat="1" applyFill="1" applyAlignment="1" applyProtection="1">
      <alignment horizontal="center"/>
      <protection locked="0"/>
    </xf>
    <xf numFmtId="6" fontId="0" fillId="5" borderId="0" xfId="0" applyNumberFormat="1" applyFill="1" applyAlignment="1" applyProtection="1">
      <alignment horizontal="center"/>
      <protection locked="0"/>
    </xf>
    <xf numFmtId="165" fontId="0" fillId="4" borderId="0" xfId="0" applyNumberFormat="1" applyFill="1" applyAlignment="1" applyProtection="1">
      <alignment horizontal="center"/>
      <protection locked="0"/>
    </xf>
    <xf numFmtId="166" fontId="9" fillId="6" borderId="0" xfId="0" applyNumberFormat="1" applyFont="1" applyFill="1" applyAlignment="1" applyProtection="1">
      <alignment horizontal="center"/>
      <protection locked="0"/>
    </xf>
    <xf numFmtId="166" fontId="0" fillId="5" borderId="0" xfId="0" applyNumberFormat="1" applyFill="1" applyAlignment="1" applyProtection="1">
      <alignment horizontal="center"/>
      <protection locked="0"/>
    </xf>
    <xf numFmtId="165" fontId="0" fillId="5" borderId="0" xfId="0" applyNumberFormat="1" applyFill="1" applyAlignment="1" applyProtection="1">
      <alignment horizontal="center"/>
      <protection locked="0"/>
    </xf>
    <xf numFmtId="2" fontId="9" fillId="6" borderId="0" xfId="0" applyNumberFormat="1" applyFont="1" applyFill="1" applyAlignment="1" applyProtection="1">
      <alignment horizontal="center"/>
      <protection locked="0"/>
    </xf>
    <xf numFmtId="0" fontId="0" fillId="5" borderId="0" xfId="0" applyFill="1" applyAlignment="1" applyProtection="1">
      <alignment horizontal="center"/>
      <protection locked="0"/>
    </xf>
    <xf numFmtId="164" fontId="0" fillId="5" borderId="0" xfId="0" applyNumberFormat="1" applyFill="1" applyAlignment="1" applyProtection="1">
      <alignment horizontal="center"/>
      <protection locked="0"/>
    </xf>
    <xf numFmtId="2" fontId="0" fillId="5" borderId="0" xfId="0" applyNumberFormat="1" applyFill="1" applyAlignment="1" applyProtection="1">
      <alignment horizontal="center"/>
      <protection locked="0"/>
    </xf>
    <xf numFmtId="0" fontId="0" fillId="7" borderId="0" xfId="0" applyFill="1" applyAlignment="1" applyProtection="1">
      <alignment horizontal="center"/>
      <protection locked="0"/>
    </xf>
    <xf numFmtId="166" fontId="0" fillId="3" borderId="0" xfId="0" applyNumberFormat="1" applyFill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right"/>
      <protection locked="0"/>
    </xf>
    <xf numFmtId="3" fontId="0" fillId="4" borderId="0" xfId="0" applyNumberFormat="1" applyFill="1" applyAlignment="1" applyProtection="1">
      <alignment horizontal="center"/>
      <protection locked="0"/>
    </xf>
    <xf numFmtId="0" fontId="0" fillId="4" borderId="0" xfId="0" applyFill="1" applyAlignment="1" applyProtection="1">
      <alignment horizontal="center"/>
      <protection locked="0"/>
    </xf>
    <xf numFmtId="3" fontId="0" fillId="5" borderId="0" xfId="0" applyNumberFormat="1" applyFill="1" applyAlignment="1" applyProtection="1">
      <alignment horizontal="center"/>
      <protection locked="0"/>
    </xf>
    <xf numFmtId="0" fontId="0" fillId="0" borderId="30" xfId="0" applyBorder="1" applyAlignment="1" applyProtection="1">
      <alignment horizontal="center"/>
      <protection locked="0"/>
    </xf>
    <xf numFmtId="0" fontId="0" fillId="0" borderId="30" xfId="0" applyBorder="1" applyProtection="1">
      <protection locked="0"/>
    </xf>
    <xf numFmtId="3" fontId="0" fillId="5" borderId="30" xfId="0" applyNumberFormat="1" applyFill="1" applyBorder="1" applyAlignment="1" applyProtection="1">
      <alignment horizontal="center"/>
      <protection locked="0"/>
    </xf>
    <xf numFmtId="166" fontId="9" fillId="6" borderId="30" xfId="0" applyNumberFormat="1" applyFont="1" applyFill="1" applyBorder="1" applyAlignment="1" applyProtection="1">
      <alignment horizontal="center"/>
      <protection locked="0"/>
    </xf>
    <xf numFmtId="3" fontId="1" fillId="0" borderId="1" xfId="0" applyNumberFormat="1" applyFont="1" applyBorder="1" applyAlignment="1" applyProtection="1">
      <alignment horizontal="center" wrapText="1"/>
      <protection locked="0"/>
    </xf>
    <xf numFmtId="4" fontId="0" fillId="5" borderId="0" xfId="0" applyNumberFormat="1" applyFill="1" applyAlignment="1" applyProtection="1">
      <alignment horizontal="center"/>
      <protection locked="0"/>
    </xf>
    <xf numFmtId="0" fontId="0" fillId="4" borderId="30" xfId="0" applyFill="1" applyBorder="1" applyAlignment="1" applyProtection="1">
      <alignment horizontal="center"/>
      <protection locked="0"/>
    </xf>
    <xf numFmtId="165" fontId="0" fillId="5" borderId="30" xfId="0" applyNumberFormat="1" applyFill="1" applyBorder="1" applyAlignment="1" applyProtection="1">
      <alignment horizontal="center"/>
      <protection locked="0"/>
    </xf>
    <xf numFmtId="2" fontId="9" fillId="6" borderId="30" xfId="0" applyNumberFormat="1" applyFont="1" applyFill="1" applyBorder="1" applyAlignment="1" applyProtection="1">
      <alignment horizontal="center"/>
      <protection locked="0"/>
    </xf>
    <xf numFmtId="0" fontId="6" fillId="2" borderId="0" xfId="0" applyFont="1" applyFill="1" applyBorder="1" applyProtection="1"/>
    <xf numFmtId="0" fontId="0" fillId="2" borderId="18" xfId="0" applyFill="1" applyBorder="1" applyProtection="1"/>
    <xf numFmtId="0" fontId="0" fillId="2" borderId="19" xfId="0" applyFill="1" applyBorder="1" applyAlignment="1" applyProtection="1">
      <alignment horizontal="left"/>
    </xf>
    <xf numFmtId="6" fontId="0" fillId="2" borderId="20" xfId="0" applyNumberFormat="1" applyFill="1" applyBorder="1" applyAlignment="1" applyProtection="1">
      <alignment horizontal="left"/>
    </xf>
    <xf numFmtId="3" fontId="8" fillId="2" borderId="0" xfId="0" applyNumberFormat="1" applyFont="1" applyFill="1" applyBorder="1" applyAlignment="1" applyProtection="1">
      <alignment horizontal="left"/>
    </xf>
    <xf numFmtId="0" fontId="0" fillId="2" borderId="21" xfId="0" applyFill="1" applyBorder="1" applyProtection="1"/>
    <xf numFmtId="0" fontId="0" fillId="2" borderId="22" xfId="0" applyFill="1" applyBorder="1" applyAlignment="1" applyProtection="1">
      <alignment horizontal="left"/>
    </xf>
    <xf numFmtId="9" fontId="0" fillId="2" borderId="23" xfId="0" applyNumberFormat="1" applyFill="1" applyBorder="1" applyAlignment="1" applyProtection="1">
      <alignment horizontal="left"/>
    </xf>
    <xf numFmtId="3" fontId="0" fillId="2" borderId="21" xfId="0" applyNumberFormat="1" applyFill="1" applyBorder="1" applyProtection="1"/>
    <xf numFmtId="0" fontId="0" fillId="2" borderId="23" xfId="0" applyFill="1" applyBorder="1" applyAlignment="1" applyProtection="1">
      <alignment horizontal="left"/>
    </xf>
    <xf numFmtId="6" fontId="0" fillId="2" borderId="23" xfId="0" applyNumberFormat="1" applyFill="1" applyBorder="1" applyAlignment="1" applyProtection="1">
      <alignment horizontal="left"/>
    </xf>
    <xf numFmtId="3" fontId="0" fillId="2" borderId="24" xfId="0" applyNumberFormat="1" applyFill="1" applyBorder="1" applyProtection="1"/>
    <xf numFmtId="0" fontId="0" fillId="2" borderId="25" xfId="0" applyFill="1" applyBorder="1" applyAlignment="1" applyProtection="1">
      <alignment horizontal="left"/>
    </xf>
    <xf numFmtId="165" fontId="0" fillId="2" borderId="26" xfId="0" applyNumberFormat="1" applyFill="1" applyBorder="1" applyAlignment="1" applyProtection="1">
      <alignment horizontal="left"/>
    </xf>
    <xf numFmtId="0" fontId="0" fillId="2" borderId="20" xfId="0" applyFill="1" applyBorder="1" applyAlignment="1" applyProtection="1">
      <alignment horizontal="left"/>
    </xf>
    <xf numFmtId="0" fontId="0" fillId="2" borderId="24" xfId="0" applyFill="1" applyBorder="1" applyProtection="1"/>
    <xf numFmtId="0" fontId="0" fillId="2" borderId="26" xfId="0" applyFill="1" applyBorder="1" applyAlignment="1" applyProtection="1">
      <alignment horizontal="left"/>
    </xf>
    <xf numFmtId="0" fontId="0" fillId="2" borderId="10" xfId="0" applyFill="1" applyBorder="1" applyAlignment="1" applyProtection="1">
      <alignment horizontal="centerContinuous"/>
    </xf>
    <xf numFmtId="0" fontId="0" fillId="2" borderId="21" xfId="0" applyFill="1" applyBorder="1" applyAlignment="1" applyProtection="1">
      <alignment horizontal="center"/>
    </xf>
    <xf numFmtId="0" fontId="0" fillId="2" borderId="22" xfId="0" applyFill="1" applyBorder="1" applyAlignment="1" applyProtection="1">
      <alignment horizontal="centerContinuous"/>
    </xf>
    <xf numFmtId="0" fontId="0" fillId="2" borderId="23" xfId="0" applyFill="1" applyBorder="1" applyAlignment="1" applyProtection="1">
      <alignment horizontal="centerContinuous"/>
    </xf>
    <xf numFmtId="0" fontId="0" fillId="2" borderId="24" xfId="0" applyFill="1" applyBorder="1" applyAlignment="1" applyProtection="1">
      <alignment horizontal="center"/>
    </xf>
    <xf numFmtId="0" fontId="0" fillId="2" borderId="25" xfId="0" applyFill="1" applyBorder="1" applyAlignment="1" applyProtection="1">
      <alignment horizontal="centerContinuous"/>
    </xf>
    <xf numFmtId="0" fontId="0" fillId="2" borderId="26" xfId="0" applyFill="1" applyBorder="1" applyAlignment="1" applyProtection="1">
      <alignment horizontal="centerContinuous"/>
    </xf>
    <xf numFmtId="0" fontId="0" fillId="2" borderId="18" xfId="0" applyFill="1" applyBorder="1" applyAlignment="1" applyProtection="1">
      <alignment horizontal="center"/>
    </xf>
    <xf numFmtId="0" fontId="0" fillId="2" borderId="19" xfId="0" applyFill="1" applyBorder="1" applyAlignment="1" applyProtection="1">
      <alignment horizontal="centerContinuous"/>
    </xf>
    <xf numFmtId="0" fontId="0" fillId="2" borderId="20" xfId="0" applyFill="1" applyBorder="1" applyAlignment="1" applyProtection="1">
      <alignment horizontal="centerContinuous"/>
    </xf>
    <xf numFmtId="0" fontId="10" fillId="2" borderId="14" xfId="0" applyFont="1" applyFill="1" applyBorder="1" applyAlignment="1" applyProtection="1">
      <alignment horizontal="centerContinuous"/>
    </xf>
    <xf numFmtId="0" fontId="10" fillId="2" borderId="17" xfId="0" applyFont="1" applyFill="1" applyBorder="1" applyAlignment="1" applyProtection="1">
      <alignment horizontal="centerContinuous"/>
    </xf>
    <xf numFmtId="0" fontId="10" fillId="2" borderId="15" xfId="0" applyFont="1" applyFill="1" applyBorder="1" applyAlignment="1" applyProtection="1">
      <alignment horizontal="centerContinuous"/>
    </xf>
    <xf numFmtId="0" fontId="0" fillId="2" borderId="17" xfId="0" applyFill="1" applyBorder="1" applyAlignment="1" applyProtection="1">
      <alignment horizontal="center"/>
    </xf>
    <xf numFmtId="0" fontId="0" fillId="2" borderId="27" xfId="0" applyFill="1" applyBorder="1" applyAlignment="1" applyProtection="1">
      <alignment horizontal="center"/>
    </xf>
    <xf numFmtId="164" fontId="0" fillId="2" borderId="28" xfId="0" applyNumberFormat="1" applyFill="1" applyBorder="1" applyAlignment="1" applyProtection="1">
      <alignment horizontal="center"/>
    </xf>
    <xf numFmtId="0" fontId="0" fillId="2" borderId="29" xfId="0" applyFill="1" applyBorder="1" applyAlignment="1" applyProtection="1">
      <alignment horizontal="center"/>
    </xf>
    <xf numFmtId="0" fontId="0" fillId="2" borderId="31" xfId="0" applyFill="1" applyBorder="1" applyAlignment="1" applyProtection="1">
      <alignment horizontal="center"/>
    </xf>
    <xf numFmtId="164" fontId="0" fillId="2" borderId="32" xfId="0" applyNumberFormat="1" applyFill="1" applyBorder="1" applyAlignment="1" applyProtection="1">
      <alignment horizontal="center"/>
    </xf>
    <xf numFmtId="0" fontId="0" fillId="2" borderId="33" xfId="0" applyFill="1" applyBorder="1" applyAlignment="1" applyProtection="1">
      <alignment horizontal="center"/>
    </xf>
    <xf numFmtId="0" fontId="0" fillId="2" borderId="31" xfId="0" applyFill="1" applyBorder="1" applyAlignment="1" applyProtection="1">
      <alignment horizontal="center" vertical="center"/>
    </xf>
    <xf numFmtId="0" fontId="0" fillId="2" borderId="32" xfId="0" applyFill="1" applyBorder="1" applyAlignment="1" applyProtection="1">
      <alignment horizontal="center" vertical="center"/>
    </xf>
    <xf numFmtId="0" fontId="0" fillId="2" borderId="33" xfId="0" applyFill="1" applyBorder="1" applyAlignment="1" applyProtection="1">
      <alignment horizontal="center" vertical="center"/>
    </xf>
    <xf numFmtId="0" fontId="0" fillId="2" borderId="34" xfId="0" applyFill="1" applyBorder="1" applyAlignment="1" applyProtection="1">
      <alignment horizontal="center" vertical="top"/>
    </xf>
    <xf numFmtId="164" fontId="0" fillId="2" borderId="35" xfId="0" applyNumberFormat="1" applyFill="1" applyBorder="1" applyAlignment="1" applyProtection="1">
      <alignment horizontal="center" vertical="top"/>
    </xf>
    <xf numFmtId="0" fontId="0" fillId="2" borderId="36" xfId="0" applyFill="1" applyBorder="1" applyAlignment="1" applyProtection="1">
      <alignment horizontal="center" vertical="top"/>
    </xf>
    <xf numFmtId="6" fontId="0" fillId="2" borderId="0" xfId="0" applyNumberFormat="1" applyFill="1" applyBorder="1" applyProtection="1"/>
    <xf numFmtId="6" fontId="0" fillId="2" borderId="26" xfId="0" applyNumberFormat="1" applyFill="1" applyBorder="1" applyAlignment="1" applyProtection="1">
      <alignment horizontal="left"/>
    </xf>
    <xf numFmtId="0" fontId="1" fillId="2" borderId="14" xfId="0" applyFont="1" applyFill="1" applyBorder="1" applyAlignment="1" applyProtection="1">
      <alignment horizontal="center"/>
    </xf>
    <xf numFmtId="0" fontId="1" fillId="2" borderId="17" xfId="0" applyFont="1" applyFill="1" applyBorder="1" applyAlignment="1" applyProtection="1">
      <alignment horizontal="center" wrapText="1"/>
    </xf>
    <xf numFmtId="0" fontId="1" fillId="2" borderId="15" xfId="0" applyFont="1" applyFill="1" applyBorder="1" applyAlignment="1" applyProtection="1">
      <alignment horizontal="center" wrapText="1"/>
    </xf>
    <xf numFmtId="0" fontId="1" fillId="2" borderId="10" xfId="0" applyFont="1" applyFill="1" applyBorder="1" applyAlignment="1" applyProtection="1">
      <alignment horizontal="center" wrapText="1"/>
    </xf>
    <xf numFmtId="0" fontId="0" fillId="2" borderId="0" xfId="0" applyFill="1" applyBorder="1" applyAlignment="1" applyProtection="1">
      <alignment horizontal="center"/>
    </xf>
    <xf numFmtId="0" fontId="0" fillId="2" borderId="1" xfId="0" applyFill="1" applyBorder="1" applyAlignment="1" applyProtection="1">
      <alignment horizontal="center"/>
    </xf>
    <xf numFmtId="3" fontId="0" fillId="2" borderId="1" xfId="0" applyNumberFormat="1" applyFill="1" applyBorder="1" applyAlignment="1" applyProtection="1">
      <alignment horizontal="center"/>
    </xf>
    <xf numFmtId="2" fontId="0" fillId="2" borderId="31" xfId="0" applyNumberFormat="1" applyFill="1" applyBorder="1" applyAlignment="1" applyProtection="1">
      <alignment horizontal="center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3" fillId="2" borderId="3" xfId="1" applyFill="1" applyBorder="1" applyAlignment="1" applyProtection="1">
      <alignment horizontal="right"/>
    </xf>
    <xf numFmtId="0" fontId="3" fillId="2" borderId="4" xfId="1" applyFill="1" applyBorder="1" applyAlignment="1" applyProtection="1">
      <alignment horizontal="righ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1210522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7DE5A5-F1B0-4C95-86A1-CA4481F94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F8C90-0776-46BA-8587-527ABF3B4816}">
  <dimension ref="A5:C1048576"/>
  <sheetViews>
    <sheetView showGridLines="0" tabSelected="1" workbookViewId="0"/>
  </sheetViews>
  <sheetFormatPr defaultRowHeight="15" x14ac:dyDescent="0.25"/>
  <cols>
    <col min="1" max="1" width="9.140625" style="1"/>
    <col min="2" max="2" width="22.7109375" style="2" customWidth="1"/>
    <col min="3" max="3" width="64" style="1" customWidth="1"/>
  </cols>
  <sheetData>
    <row r="5" spans="1:3" ht="15" customHeight="1" x14ac:dyDescent="0.25">
      <c r="A5" s="121" t="s">
        <v>12</v>
      </c>
      <c r="B5" s="121"/>
      <c r="C5" s="121"/>
    </row>
    <row r="6" spans="1:3" ht="15" customHeight="1" x14ac:dyDescent="0.25">
      <c r="A6" s="121"/>
      <c r="B6" s="121"/>
      <c r="C6" s="121"/>
    </row>
    <row r="7" spans="1:3" ht="15" customHeight="1" x14ac:dyDescent="0.25"/>
    <row r="8" spans="1:3" ht="15" customHeight="1" x14ac:dyDescent="0.3">
      <c r="A8" s="122" t="s">
        <v>10</v>
      </c>
      <c r="B8" s="122"/>
      <c r="C8" s="122"/>
    </row>
    <row r="9" spans="1:3" ht="21" x14ac:dyDescent="0.35">
      <c r="A9" s="6"/>
      <c r="B9" s="6"/>
      <c r="C9" s="6"/>
    </row>
    <row r="10" spans="1:3" x14ac:dyDescent="0.25">
      <c r="A10" s="3" t="s">
        <v>0</v>
      </c>
      <c r="B10" s="3" t="s">
        <v>1</v>
      </c>
      <c r="C10" s="3" t="s">
        <v>2</v>
      </c>
    </row>
    <row r="11" spans="1:3" x14ac:dyDescent="0.25">
      <c r="A11" s="4">
        <v>1</v>
      </c>
      <c r="B11" s="2" t="s">
        <v>148</v>
      </c>
      <c r="C11" s="1" t="s">
        <v>149</v>
      </c>
    </row>
    <row r="12" spans="1:3" x14ac:dyDescent="0.25">
      <c r="A12" s="4">
        <v>2</v>
      </c>
      <c r="B12" s="2" t="s">
        <v>151</v>
      </c>
      <c r="C12" s="1" t="s">
        <v>150</v>
      </c>
    </row>
    <row r="13" spans="1:3" x14ac:dyDescent="0.25">
      <c r="A13" s="4"/>
      <c r="C13"/>
    </row>
    <row r="14" spans="1:3" x14ac:dyDescent="0.25">
      <c r="A14" s="4"/>
      <c r="C14"/>
    </row>
    <row r="15" spans="1:3" x14ac:dyDescent="0.25">
      <c r="A15" s="4"/>
    </row>
    <row r="16" spans="1:3" x14ac:dyDescent="0.25">
      <c r="A16" s="4"/>
    </row>
    <row r="17" spans="1:1" x14ac:dyDescent="0.25">
      <c r="A17" s="4"/>
    </row>
    <row r="18" spans="1:1" x14ac:dyDescent="0.25">
      <c r="A18" s="4"/>
    </row>
    <row r="19" spans="1:1" x14ac:dyDescent="0.25">
      <c r="A19" s="5"/>
    </row>
    <row r="20" spans="1:1" x14ac:dyDescent="0.25">
      <c r="A20" s="5"/>
    </row>
    <row r="21" spans="1:1" x14ac:dyDescent="0.25">
      <c r="A21" s="5"/>
    </row>
    <row r="22" spans="1:1" x14ac:dyDescent="0.25">
      <c r="A22" s="5"/>
    </row>
    <row r="23" spans="1:1" x14ac:dyDescent="0.25">
      <c r="A23" s="5"/>
    </row>
    <row r="24" spans="1:1" x14ac:dyDescent="0.25">
      <c r="A24" s="5"/>
    </row>
    <row r="25" spans="1:1" x14ac:dyDescent="0.25">
      <c r="A25" s="5"/>
    </row>
    <row r="26" spans="1:1" x14ac:dyDescent="0.25">
      <c r="A26" s="5"/>
    </row>
    <row r="27" spans="1:1" x14ac:dyDescent="0.25">
      <c r="A27" s="5"/>
    </row>
    <row r="28" spans="1:1" x14ac:dyDescent="0.25">
      <c r="A28" s="5"/>
    </row>
    <row r="29" spans="1:1" x14ac:dyDescent="0.25">
      <c r="A29" s="5"/>
    </row>
    <row r="30" spans="1:1" x14ac:dyDescent="0.25">
      <c r="A30" s="5"/>
    </row>
    <row r="31" spans="1:1" x14ac:dyDescent="0.25">
      <c r="A31" s="5"/>
    </row>
    <row r="32" spans="1:1" x14ac:dyDescent="0.25">
      <c r="A32" s="5"/>
    </row>
    <row r="33" spans="1:1" x14ac:dyDescent="0.25">
      <c r="A33" s="5"/>
    </row>
    <row r="34" spans="1:1" x14ac:dyDescent="0.25">
      <c r="A34" s="5"/>
    </row>
    <row r="35" spans="1:1" x14ac:dyDescent="0.25">
      <c r="A35" s="5"/>
    </row>
    <row r="36" spans="1:1" x14ac:dyDescent="0.25">
      <c r="A36" s="5"/>
    </row>
    <row r="37" spans="1:1" x14ac:dyDescent="0.25">
      <c r="A37" s="5"/>
    </row>
    <row r="38" spans="1:1" x14ac:dyDescent="0.25">
      <c r="A38" s="5"/>
    </row>
    <row r="39" spans="1:1" x14ac:dyDescent="0.25">
      <c r="A39" s="5"/>
    </row>
    <row r="40" spans="1:1" x14ac:dyDescent="0.25">
      <c r="A40" s="5"/>
    </row>
    <row r="41" spans="1:1" x14ac:dyDescent="0.25">
      <c r="A41" s="5"/>
    </row>
    <row r="42" spans="1:1" x14ac:dyDescent="0.25">
      <c r="A42" s="5"/>
    </row>
    <row r="43" spans="1:1" x14ac:dyDescent="0.25">
      <c r="A43" s="5"/>
    </row>
    <row r="44" spans="1:1" x14ac:dyDescent="0.25">
      <c r="A44" s="5"/>
    </row>
    <row r="45" spans="1:1" x14ac:dyDescent="0.25">
      <c r="A45" s="5"/>
    </row>
    <row r="46" spans="1:1" x14ac:dyDescent="0.25">
      <c r="A46" s="5"/>
    </row>
    <row r="47" spans="1:1" x14ac:dyDescent="0.25">
      <c r="A47" s="5"/>
    </row>
    <row r="48" spans="1:1" x14ac:dyDescent="0.25">
      <c r="A48" s="5"/>
    </row>
    <row r="49" spans="1:1" x14ac:dyDescent="0.25">
      <c r="A49" s="5"/>
    </row>
    <row r="50" spans="1:1" x14ac:dyDescent="0.25">
      <c r="A50" s="5"/>
    </row>
    <row r="51" spans="1:1" x14ac:dyDescent="0.25">
      <c r="A51" s="5"/>
    </row>
    <row r="52" spans="1:1" x14ac:dyDescent="0.25">
      <c r="A52" s="5"/>
    </row>
    <row r="53" spans="1:1" x14ac:dyDescent="0.25">
      <c r="A53" s="5"/>
    </row>
    <row r="54" spans="1:1" x14ac:dyDescent="0.25">
      <c r="A54" s="5"/>
    </row>
    <row r="55" spans="1:1" x14ac:dyDescent="0.25">
      <c r="A55" s="5"/>
    </row>
    <row r="56" spans="1:1" x14ac:dyDescent="0.25">
      <c r="A56" s="5"/>
    </row>
    <row r="57" spans="1:1" x14ac:dyDescent="0.25">
      <c r="A57" s="5"/>
    </row>
    <row r="58" spans="1:1" x14ac:dyDescent="0.25">
      <c r="A58" s="5"/>
    </row>
    <row r="59" spans="1:1" x14ac:dyDescent="0.25">
      <c r="A59" s="5"/>
    </row>
    <row r="60" spans="1:1" x14ac:dyDescent="0.25">
      <c r="A60" s="5"/>
    </row>
    <row r="61" spans="1:1" x14ac:dyDescent="0.25">
      <c r="A61" s="5"/>
    </row>
    <row r="62" spans="1:1" x14ac:dyDescent="0.25">
      <c r="A62" s="5"/>
    </row>
    <row r="63" spans="1:1" x14ac:dyDescent="0.25">
      <c r="A63" s="5"/>
    </row>
    <row r="64" spans="1:1" x14ac:dyDescent="0.25">
      <c r="A64" s="5"/>
    </row>
    <row r="65" spans="1:1" x14ac:dyDescent="0.25">
      <c r="A65" s="5"/>
    </row>
    <row r="66" spans="1:1" x14ac:dyDescent="0.25">
      <c r="A66" s="5"/>
    </row>
    <row r="67" spans="1:1" x14ac:dyDescent="0.25">
      <c r="A67" s="5"/>
    </row>
    <row r="68" spans="1:1" x14ac:dyDescent="0.25">
      <c r="A68" s="5"/>
    </row>
    <row r="69" spans="1:1" x14ac:dyDescent="0.25">
      <c r="A69" s="5"/>
    </row>
    <row r="70" spans="1:1" x14ac:dyDescent="0.25">
      <c r="A70" s="5"/>
    </row>
    <row r="71" spans="1:1" x14ac:dyDescent="0.25">
      <c r="A71" s="5"/>
    </row>
    <row r="72" spans="1:1" x14ac:dyDescent="0.25">
      <c r="A72" s="5"/>
    </row>
    <row r="73" spans="1:1" x14ac:dyDescent="0.25">
      <c r="A73" s="5"/>
    </row>
    <row r="74" spans="1:1" x14ac:dyDescent="0.25">
      <c r="A74" s="5"/>
    </row>
    <row r="75" spans="1:1" x14ac:dyDescent="0.25">
      <c r="A75" s="5"/>
    </row>
    <row r="76" spans="1:1" x14ac:dyDescent="0.25">
      <c r="A76" s="5"/>
    </row>
    <row r="77" spans="1:1" x14ac:dyDescent="0.25">
      <c r="A77" s="5"/>
    </row>
    <row r="78" spans="1:1" x14ac:dyDescent="0.25">
      <c r="A78" s="5"/>
    </row>
    <row r="79" spans="1:1" x14ac:dyDescent="0.25">
      <c r="A79" s="5"/>
    </row>
    <row r="80" spans="1:1" x14ac:dyDescent="0.25">
      <c r="A80" s="5"/>
    </row>
    <row r="81" spans="1:1" x14ac:dyDescent="0.25">
      <c r="A81" s="5"/>
    </row>
    <row r="82" spans="1:1" x14ac:dyDescent="0.25">
      <c r="A82" s="5"/>
    </row>
    <row r="83" spans="1:1" x14ac:dyDescent="0.25">
      <c r="A83" s="5"/>
    </row>
    <row r="84" spans="1:1" x14ac:dyDescent="0.25">
      <c r="A84" s="5"/>
    </row>
    <row r="85" spans="1:1" x14ac:dyDescent="0.25">
      <c r="A85" s="5"/>
    </row>
    <row r="86" spans="1:1" x14ac:dyDescent="0.25">
      <c r="A86" s="5"/>
    </row>
    <row r="88" spans="1:1" x14ac:dyDescent="0.25">
      <c r="A88" s="5"/>
    </row>
    <row r="89" spans="1:1" x14ac:dyDescent="0.25">
      <c r="A89" s="5"/>
    </row>
    <row r="90" spans="1:1" x14ac:dyDescent="0.25">
      <c r="A90" s="5"/>
    </row>
    <row r="91" spans="1:1" x14ac:dyDescent="0.25">
      <c r="A91" s="5"/>
    </row>
    <row r="92" spans="1:1" x14ac:dyDescent="0.25">
      <c r="A92" s="5"/>
    </row>
    <row r="93" spans="1:1" x14ac:dyDescent="0.25">
      <c r="A93" s="5"/>
    </row>
    <row r="94" spans="1:1" x14ac:dyDescent="0.25">
      <c r="A94" s="5"/>
    </row>
    <row r="95" spans="1:1" x14ac:dyDescent="0.25">
      <c r="A95" s="5"/>
    </row>
    <row r="96" spans="1:1" x14ac:dyDescent="0.25">
      <c r="A96" s="5"/>
    </row>
    <row r="97" spans="1:1" x14ac:dyDescent="0.25">
      <c r="A97" s="5"/>
    </row>
    <row r="98" spans="1:1" x14ac:dyDescent="0.25">
      <c r="A98" s="5"/>
    </row>
    <row r="99" spans="1:1" x14ac:dyDescent="0.25">
      <c r="A99" s="5"/>
    </row>
    <row r="100" spans="1:1" x14ac:dyDescent="0.25">
      <c r="A100" s="5"/>
    </row>
    <row r="101" spans="1:1" x14ac:dyDescent="0.25">
      <c r="A101" s="5"/>
    </row>
    <row r="102" spans="1:1" x14ac:dyDescent="0.25">
      <c r="A102" s="5"/>
    </row>
    <row r="103" spans="1:1" x14ac:dyDescent="0.25">
      <c r="A103" s="5"/>
    </row>
    <row r="104" spans="1:1" x14ac:dyDescent="0.25">
      <c r="A104" s="5"/>
    </row>
    <row r="105" spans="1:1" x14ac:dyDescent="0.25">
      <c r="A105" s="5"/>
    </row>
    <row r="106" spans="1:1" x14ac:dyDescent="0.25">
      <c r="A106" s="5"/>
    </row>
    <row r="107" spans="1:1" x14ac:dyDescent="0.25">
      <c r="A107" s="5"/>
    </row>
    <row r="108" spans="1:1" x14ac:dyDescent="0.25">
      <c r="A108" s="5"/>
    </row>
    <row r="109" spans="1:1" x14ac:dyDescent="0.25">
      <c r="A109" s="5"/>
    </row>
    <row r="110" spans="1:1" x14ac:dyDescent="0.25">
      <c r="A110" s="5"/>
    </row>
    <row r="111" spans="1:1" x14ac:dyDescent="0.25">
      <c r="A111" s="5"/>
    </row>
    <row r="112" spans="1:1" x14ac:dyDescent="0.25">
      <c r="A112" s="5"/>
    </row>
    <row r="113" spans="1:1" x14ac:dyDescent="0.25">
      <c r="A113" s="5"/>
    </row>
    <row r="114" spans="1:1" x14ac:dyDescent="0.25">
      <c r="A114" s="5"/>
    </row>
    <row r="115" spans="1:1" x14ac:dyDescent="0.25">
      <c r="A115" s="5"/>
    </row>
    <row r="116" spans="1:1" x14ac:dyDescent="0.25">
      <c r="A116" s="5"/>
    </row>
    <row r="117" spans="1:1" x14ac:dyDescent="0.25">
      <c r="A117" s="5"/>
    </row>
    <row r="118" spans="1:1" x14ac:dyDescent="0.25">
      <c r="A118" s="5"/>
    </row>
    <row r="119" spans="1:1" x14ac:dyDescent="0.25">
      <c r="A119" s="5"/>
    </row>
    <row r="120" spans="1:1" x14ac:dyDescent="0.25">
      <c r="A120" s="5"/>
    </row>
    <row r="121" spans="1:1" x14ac:dyDescent="0.25">
      <c r="A121" s="5"/>
    </row>
    <row r="122" spans="1:1" x14ac:dyDescent="0.25">
      <c r="A122" s="5"/>
    </row>
    <row r="123" spans="1:1" x14ac:dyDescent="0.25">
      <c r="A123" s="5"/>
    </row>
    <row r="124" spans="1:1" x14ac:dyDescent="0.25">
      <c r="A124" s="5"/>
    </row>
    <row r="125" spans="1:1" x14ac:dyDescent="0.25">
      <c r="A125" s="5"/>
    </row>
    <row r="126" spans="1:1" x14ac:dyDescent="0.25">
      <c r="A126" s="5"/>
    </row>
    <row r="127" spans="1:1" x14ac:dyDescent="0.25">
      <c r="A127" s="5"/>
    </row>
    <row r="128" spans="1:1" x14ac:dyDescent="0.25">
      <c r="A128" s="5"/>
    </row>
    <row r="129" spans="1:1" x14ac:dyDescent="0.25">
      <c r="A129" s="5"/>
    </row>
    <row r="130" spans="1:1" x14ac:dyDescent="0.25">
      <c r="A130" s="5"/>
    </row>
    <row r="1048576" spans="2:2" x14ac:dyDescent="0.25">
      <c r="B1048576"/>
    </row>
  </sheetData>
  <sheetProtection algorithmName="SHA-512" hashValue="wyEHd5CDZqb5hIRbEADXbIXrK/sD+wlP5gyMTK8vB0SqKJm119Z1q11+ciSlZ5WogPeba1cGzlWu0UExOuh8/g==" saltValue="Da9S8kxYjLHNWCUSti3F+w==" spinCount="100000" sheet="1" objects="1" scenarios="1" formatCells="0" formatColumns="0" formatRows="0"/>
  <mergeCells count="2">
    <mergeCell ref="A5:C6"/>
    <mergeCell ref="A8:C8"/>
  </mergeCells>
  <hyperlinks>
    <hyperlink ref="A11" location="'W-NCCI-Circular1'!A1" display="'W-NCCI-Circular1'!A1" xr:uid="{DC971D5C-483B-4A01-B4E0-7E9F4C0FB7EB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2765E0-62B8-4F96-90B9-A586CBFB0BA5}">
  <sheetPr codeName="Sheet90"/>
  <dimension ref="A1:W56"/>
  <sheetViews>
    <sheetView zoomScaleNormal="100" workbookViewId="0"/>
  </sheetViews>
  <sheetFormatPr defaultColWidth="9.140625" defaultRowHeight="15" x14ac:dyDescent="0.25"/>
  <cols>
    <col min="1" max="1" width="10.7109375" style="8" customWidth="1"/>
    <col min="2" max="2" width="4.7109375" style="8" customWidth="1"/>
    <col min="3" max="3" width="35" style="8" customWidth="1"/>
    <col min="4" max="4" width="12.85546875" style="8" customWidth="1"/>
    <col min="5" max="5" width="12.28515625" style="8" customWidth="1"/>
    <col min="6" max="6" width="8.42578125" style="8" customWidth="1"/>
    <col min="7" max="7" width="12.5703125" style="8" bestFit="1" customWidth="1"/>
    <col min="8" max="8" width="2.7109375" style="8" customWidth="1"/>
    <col min="9" max="9" width="5.5703125" style="8" customWidth="1"/>
    <col min="10" max="10" width="13" style="8" customWidth="1"/>
    <col min="11" max="11" width="14.7109375" style="8" customWidth="1"/>
    <col min="12" max="12" width="12.28515625" style="8" customWidth="1"/>
    <col min="13" max="13" width="15.42578125" style="8" customWidth="1"/>
    <col min="14" max="14" width="17.7109375" style="8" bestFit="1" customWidth="1"/>
    <col min="15" max="15" width="13.140625" style="8" customWidth="1"/>
    <col min="16" max="16" width="16.5703125" style="8" customWidth="1"/>
    <col min="17" max="19" width="6.7109375" style="8" customWidth="1"/>
    <col min="20" max="20" width="7.28515625" style="8" customWidth="1"/>
    <col min="21" max="21" width="1.5703125" style="8" customWidth="1"/>
    <col min="22" max="16384" width="9.140625" style="8"/>
  </cols>
  <sheetData>
    <row r="1" spans="1:23" x14ac:dyDescent="0.25">
      <c r="A1" s="11" t="s">
        <v>3</v>
      </c>
      <c r="B1" s="12"/>
      <c r="C1" s="12" t="s">
        <v>13</v>
      </c>
      <c r="D1" s="13"/>
      <c r="E1" s="12"/>
      <c r="F1" s="123" t="s">
        <v>8</v>
      </c>
      <c r="G1" s="124"/>
      <c r="H1" s="24"/>
      <c r="I1" s="7" t="s">
        <v>9</v>
      </c>
      <c r="V1" s="24"/>
    </row>
    <row r="2" spans="1:23" x14ac:dyDescent="0.25">
      <c r="A2" s="14" t="s">
        <v>4</v>
      </c>
      <c r="B2" s="15"/>
      <c r="C2" s="15" t="s">
        <v>14</v>
      </c>
      <c r="D2" s="15"/>
      <c r="E2" s="15"/>
      <c r="F2" s="15"/>
      <c r="G2" s="16"/>
      <c r="H2" s="24"/>
      <c r="I2" s="36" t="s">
        <v>15</v>
      </c>
      <c r="V2" s="24"/>
    </row>
    <row r="3" spans="1:23" x14ac:dyDescent="0.25">
      <c r="A3" s="14" t="s">
        <v>5</v>
      </c>
      <c r="B3" s="15"/>
      <c r="C3" s="15" t="s">
        <v>16</v>
      </c>
      <c r="D3" s="15"/>
      <c r="E3" s="15"/>
      <c r="F3" s="15"/>
      <c r="G3" s="16"/>
      <c r="H3" s="24"/>
      <c r="I3" s="36" t="s">
        <v>17</v>
      </c>
      <c r="V3" s="24"/>
    </row>
    <row r="4" spans="1:23" x14ac:dyDescent="0.25">
      <c r="A4" s="17"/>
      <c r="B4" s="18"/>
      <c r="C4" s="18"/>
      <c r="D4" s="18"/>
      <c r="E4" s="18"/>
      <c r="F4" s="18"/>
      <c r="G4" s="19"/>
      <c r="H4" s="9"/>
      <c r="V4" s="9"/>
      <c r="W4" s="10"/>
    </row>
    <row r="5" spans="1:23" ht="15" customHeight="1" x14ac:dyDescent="0.25">
      <c r="A5" s="20" t="s">
        <v>6</v>
      </c>
      <c r="B5" s="15"/>
      <c r="C5" s="68" t="s">
        <v>18</v>
      </c>
      <c r="D5" s="15"/>
      <c r="E5" s="15"/>
      <c r="F5" s="15"/>
      <c r="G5" s="16"/>
      <c r="H5" s="9"/>
      <c r="I5" s="37" t="s">
        <v>19</v>
      </c>
      <c r="J5" s="38" t="s">
        <v>20</v>
      </c>
      <c r="K5" s="39" t="s">
        <v>21</v>
      </c>
      <c r="L5" s="39"/>
      <c r="M5" s="39"/>
      <c r="N5" s="40"/>
      <c r="O5" s="40"/>
      <c r="P5" s="39" t="s">
        <v>22</v>
      </c>
      <c r="Q5" s="40"/>
      <c r="R5" s="40"/>
      <c r="V5" s="9"/>
      <c r="W5" s="10"/>
    </row>
    <row r="6" spans="1:23" x14ac:dyDescent="0.25">
      <c r="A6" s="21"/>
      <c r="B6" s="69" t="s">
        <v>23</v>
      </c>
      <c r="C6" s="70" t="s">
        <v>24</v>
      </c>
      <c r="D6" s="71">
        <v>500000</v>
      </c>
      <c r="E6" s="72"/>
      <c r="F6" s="15"/>
      <c r="G6" s="16"/>
      <c r="H6" s="9"/>
      <c r="I6" s="41" t="s">
        <v>25</v>
      </c>
      <c r="J6" s="42">
        <f>D6</f>
        <v>500000</v>
      </c>
      <c r="K6" s="8" t="s">
        <v>24</v>
      </c>
      <c r="S6" s="10"/>
      <c r="T6" s="10"/>
      <c r="U6" s="10"/>
      <c r="V6" s="9"/>
      <c r="W6" s="10"/>
    </row>
    <row r="7" spans="1:23" ht="15" customHeight="1" x14ac:dyDescent="0.25">
      <c r="A7" s="21"/>
      <c r="B7" s="73" t="s">
        <v>26</v>
      </c>
      <c r="C7" s="74" t="s">
        <v>27</v>
      </c>
      <c r="D7" s="75">
        <v>1.3</v>
      </c>
      <c r="E7" s="72"/>
      <c r="F7" s="15"/>
      <c r="G7" s="16"/>
      <c r="H7" s="9"/>
      <c r="I7" s="41" t="s">
        <v>28</v>
      </c>
      <c r="J7" s="43">
        <f>ROUND(J8*J6,0)</f>
        <v>306500</v>
      </c>
      <c r="K7" s="8" t="s">
        <v>29</v>
      </c>
      <c r="P7" s="8" t="s">
        <v>30</v>
      </c>
      <c r="S7" s="10"/>
      <c r="T7" s="10"/>
      <c r="U7" s="10"/>
      <c r="V7" s="9"/>
      <c r="W7" s="10"/>
    </row>
    <row r="8" spans="1:23" ht="15" customHeight="1" x14ac:dyDescent="0.25">
      <c r="A8" s="20"/>
      <c r="B8" s="76" t="s">
        <v>31</v>
      </c>
      <c r="C8" s="74" t="s">
        <v>32</v>
      </c>
      <c r="D8" s="75">
        <v>0.6</v>
      </c>
      <c r="E8" s="72"/>
      <c r="F8" s="15"/>
      <c r="G8" s="16"/>
      <c r="H8" s="9"/>
      <c r="I8" s="41" t="s">
        <v>33</v>
      </c>
      <c r="J8" s="44">
        <f>D13</f>
        <v>0.61299999999999999</v>
      </c>
      <c r="K8" s="8" t="s">
        <v>34</v>
      </c>
      <c r="S8" s="10"/>
      <c r="T8" s="10"/>
      <c r="U8" s="10"/>
      <c r="V8" s="9"/>
      <c r="W8" s="10"/>
    </row>
    <row r="9" spans="1:23" x14ac:dyDescent="0.25">
      <c r="A9" s="20"/>
      <c r="B9" s="76" t="s">
        <v>35</v>
      </c>
      <c r="C9" s="74" t="s">
        <v>36</v>
      </c>
      <c r="D9" s="77">
        <v>1.1200000000000001</v>
      </c>
      <c r="E9" s="72" t="s">
        <v>37</v>
      </c>
      <c r="F9" s="15"/>
      <c r="G9" s="16"/>
      <c r="H9" s="9"/>
      <c r="I9" s="41" t="s">
        <v>38</v>
      </c>
      <c r="J9" s="45">
        <f>N38</f>
        <v>0.58199999999999996</v>
      </c>
      <c r="K9" s="8" t="s">
        <v>39</v>
      </c>
      <c r="P9" s="8" t="s">
        <v>40</v>
      </c>
      <c r="S9" s="10"/>
      <c r="T9" s="10"/>
      <c r="U9" s="10"/>
      <c r="V9" s="9"/>
      <c r="W9" s="10"/>
    </row>
    <row r="10" spans="1:23" x14ac:dyDescent="0.25">
      <c r="A10" s="17"/>
      <c r="B10" s="76" t="s">
        <v>41</v>
      </c>
      <c r="C10" s="74" t="s">
        <v>42</v>
      </c>
      <c r="D10" s="77">
        <v>1.07</v>
      </c>
      <c r="E10" s="72" t="s">
        <v>43</v>
      </c>
      <c r="F10" s="15"/>
      <c r="G10" s="16"/>
      <c r="H10" s="9"/>
      <c r="I10" s="41" t="s">
        <v>44</v>
      </c>
      <c r="J10" s="46">
        <f>ROUND(J8*J9,3)</f>
        <v>0.35699999999999998</v>
      </c>
      <c r="K10" s="8" t="s">
        <v>45</v>
      </c>
      <c r="P10" s="8" t="s">
        <v>46</v>
      </c>
      <c r="S10" s="10"/>
      <c r="T10" s="10"/>
      <c r="U10" s="10"/>
      <c r="V10" s="9"/>
      <c r="W10" s="10"/>
    </row>
    <row r="11" spans="1:23" x14ac:dyDescent="0.25">
      <c r="A11" s="17"/>
      <c r="B11" s="76" t="s">
        <v>47</v>
      </c>
      <c r="C11" s="74" t="s">
        <v>48</v>
      </c>
      <c r="D11" s="78">
        <v>50000</v>
      </c>
      <c r="E11" s="72"/>
      <c r="F11" s="15"/>
      <c r="G11" s="16"/>
      <c r="H11" s="9"/>
      <c r="I11" s="41" t="s">
        <v>49</v>
      </c>
      <c r="J11" s="47">
        <f>ROUND(J8-J10,3)</f>
        <v>0.25600000000000001</v>
      </c>
      <c r="K11" s="8" t="s">
        <v>50</v>
      </c>
      <c r="P11" s="8" t="s">
        <v>51</v>
      </c>
      <c r="S11" s="10"/>
      <c r="T11" s="10"/>
      <c r="U11" s="10"/>
      <c r="V11" s="9"/>
      <c r="W11" s="10"/>
    </row>
    <row r="12" spans="1:23" x14ac:dyDescent="0.25">
      <c r="A12" s="17"/>
      <c r="B12" s="76" t="s">
        <v>52</v>
      </c>
      <c r="C12" s="74" t="s">
        <v>53</v>
      </c>
      <c r="D12" s="77">
        <v>0.20100000000000001</v>
      </c>
      <c r="E12" s="72"/>
      <c r="F12" s="15"/>
      <c r="G12" s="16"/>
      <c r="H12" s="9"/>
      <c r="I12" s="41" t="s">
        <v>54</v>
      </c>
      <c r="J12" s="48">
        <f>P48</f>
        <v>20.95</v>
      </c>
      <c r="K12" s="8" t="s">
        <v>55</v>
      </c>
      <c r="P12" s="8" t="s">
        <v>56</v>
      </c>
      <c r="S12" s="10"/>
      <c r="T12" s="10"/>
      <c r="U12" s="10"/>
      <c r="V12" s="9"/>
      <c r="W12" s="10"/>
    </row>
    <row r="13" spans="1:23" x14ac:dyDescent="0.25">
      <c r="A13" s="17"/>
      <c r="B13" s="79" t="s">
        <v>57</v>
      </c>
      <c r="C13" s="80" t="s">
        <v>58</v>
      </c>
      <c r="D13" s="81">
        <v>0.61299999999999999</v>
      </c>
      <c r="E13" s="72"/>
      <c r="F13" s="15"/>
      <c r="G13" s="16"/>
      <c r="H13" s="9"/>
      <c r="I13" s="41" t="s">
        <v>59</v>
      </c>
      <c r="J13" s="43">
        <f>ROUND(J6*D12,0)</f>
        <v>100500</v>
      </c>
      <c r="K13" s="8" t="s">
        <v>60</v>
      </c>
      <c r="P13" s="8" t="s">
        <v>61</v>
      </c>
      <c r="S13" s="10"/>
      <c r="T13" s="10"/>
      <c r="U13" s="10"/>
      <c r="V13" s="9"/>
      <c r="W13" s="10"/>
    </row>
    <row r="14" spans="1:23" x14ac:dyDescent="0.25">
      <c r="A14" s="17"/>
      <c r="B14" s="18"/>
      <c r="C14" s="15"/>
      <c r="D14" s="15"/>
      <c r="E14" s="15"/>
      <c r="F14" s="15"/>
      <c r="G14" s="16"/>
      <c r="H14" s="9"/>
      <c r="I14" s="41" t="s">
        <v>62</v>
      </c>
      <c r="J14" s="49">
        <f>ROUND((J7+J13)/J6,3)</f>
        <v>0.81399999999999995</v>
      </c>
      <c r="K14" s="8" t="s">
        <v>63</v>
      </c>
      <c r="P14" s="8" t="s">
        <v>64</v>
      </c>
      <c r="S14" s="10"/>
      <c r="T14" s="10"/>
      <c r="U14" s="10"/>
      <c r="V14" s="9"/>
      <c r="W14" s="10"/>
    </row>
    <row r="15" spans="1:23" x14ac:dyDescent="0.25">
      <c r="A15" s="21"/>
      <c r="B15" s="15"/>
      <c r="C15" s="15"/>
      <c r="D15" s="15"/>
      <c r="E15" s="15"/>
      <c r="F15" s="15"/>
      <c r="G15" s="16"/>
      <c r="H15" s="9"/>
      <c r="I15" s="41" t="s">
        <v>65</v>
      </c>
      <c r="J15" s="46">
        <f>ROUND(J8*D9,3)</f>
        <v>0.68700000000000006</v>
      </c>
      <c r="K15" s="8" t="s">
        <v>66</v>
      </c>
      <c r="P15" s="8" t="s">
        <v>67</v>
      </c>
      <c r="S15" s="10"/>
      <c r="T15" s="10"/>
      <c r="U15" s="10"/>
      <c r="V15" s="9"/>
      <c r="W15" s="10"/>
    </row>
    <row r="16" spans="1:23" x14ac:dyDescent="0.25">
      <c r="A16" s="14" t="s">
        <v>7</v>
      </c>
      <c r="B16" s="15"/>
      <c r="C16" s="33" t="s">
        <v>68</v>
      </c>
      <c r="D16" s="15"/>
      <c r="E16" s="15"/>
      <c r="F16" s="15"/>
      <c r="G16" s="16"/>
      <c r="H16" s="9"/>
      <c r="I16" s="41" t="s">
        <v>69</v>
      </c>
      <c r="J16" s="46">
        <f>ROUND(J14-J15,3)</f>
        <v>0.127</v>
      </c>
      <c r="K16" s="8" t="s">
        <v>70</v>
      </c>
      <c r="P16" s="8" t="s">
        <v>71</v>
      </c>
      <c r="S16" s="10"/>
      <c r="T16" s="10"/>
      <c r="U16" s="10"/>
      <c r="V16" s="9"/>
      <c r="W16" s="10"/>
    </row>
    <row r="17" spans="1:23" x14ac:dyDescent="0.25">
      <c r="A17" s="21"/>
      <c r="B17" s="15"/>
      <c r="C17" s="15"/>
      <c r="D17" s="15"/>
      <c r="E17" s="15"/>
      <c r="F17" s="15"/>
      <c r="G17" s="16"/>
      <c r="H17" s="9"/>
      <c r="I17" s="41" t="s">
        <v>72</v>
      </c>
      <c r="J17" s="46">
        <f>ROUND(D8/D10,3)</f>
        <v>0.56100000000000005</v>
      </c>
      <c r="K17" s="8" t="s">
        <v>73</v>
      </c>
      <c r="P17" s="8" t="s">
        <v>74</v>
      </c>
      <c r="S17" s="10"/>
      <c r="T17" s="10"/>
      <c r="U17" s="10"/>
      <c r="V17" s="9"/>
      <c r="W17" s="10"/>
    </row>
    <row r="18" spans="1:23" x14ac:dyDescent="0.25">
      <c r="A18" s="21"/>
      <c r="B18" s="15"/>
      <c r="C18" s="15" t="s">
        <v>75</v>
      </c>
      <c r="D18" s="15"/>
      <c r="E18" s="15"/>
      <c r="F18" s="15"/>
      <c r="G18" s="16"/>
      <c r="H18" s="9"/>
      <c r="I18" s="41" t="s">
        <v>76</v>
      </c>
      <c r="J18" s="46">
        <f>ROUND(D7/D10,3)</f>
        <v>1.2150000000000001</v>
      </c>
      <c r="K18" s="8" t="s">
        <v>77</v>
      </c>
      <c r="P18" s="8" t="s">
        <v>78</v>
      </c>
      <c r="S18" s="10"/>
      <c r="T18" s="10"/>
      <c r="U18" s="10"/>
      <c r="V18" s="9"/>
      <c r="W18" s="10"/>
    </row>
    <row r="19" spans="1:23" ht="15" customHeight="1" x14ac:dyDescent="0.25">
      <c r="A19" s="21"/>
      <c r="B19" s="15"/>
      <c r="C19" s="69" t="s">
        <v>39</v>
      </c>
      <c r="D19" s="82">
        <v>0.58199999999999996</v>
      </c>
      <c r="E19" s="15"/>
      <c r="F19" s="15"/>
      <c r="G19" s="16"/>
      <c r="H19" s="9"/>
      <c r="I19" s="41" t="s">
        <v>79</v>
      </c>
      <c r="J19" s="50">
        <f>ROUND((J14-J17)/(D9*J11),4)</f>
        <v>0.88239999999999996</v>
      </c>
      <c r="K19" s="8" t="s">
        <v>80</v>
      </c>
      <c r="P19" s="8" t="s">
        <v>81</v>
      </c>
      <c r="S19" s="10"/>
      <c r="T19" s="10"/>
      <c r="U19" s="10"/>
      <c r="V19" s="9"/>
      <c r="W19" s="10"/>
    </row>
    <row r="20" spans="1:23" x14ac:dyDescent="0.25">
      <c r="A20" s="21"/>
      <c r="B20" s="15"/>
      <c r="C20" s="83" t="s">
        <v>55</v>
      </c>
      <c r="D20" s="84">
        <v>20.95</v>
      </c>
      <c r="E20" s="15"/>
      <c r="F20" s="15"/>
      <c r="G20" s="16"/>
      <c r="H20" s="9"/>
      <c r="I20" s="41" t="s">
        <v>82</v>
      </c>
      <c r="J20" s="51">
        <f>ROUND((J18-J17)/(D9*J11),2)</f>
        <v>2.2799999999999998</v>
      </c>
      <c r="K20" s="8" t="s">
        <v>83</v>
      </c>
      <c r="P20" s="8" t="s">
        <v>84</v>
      </c>
      <c r="S20" s="10"/>
      <c r="T20" s="10"/>
      <c r="U20" s="10"/>
      <c r="V20" s="9"/>
      <c r="W20" s="10"/>
    </row>
    <row r="21" spans="1:23" x14ac:dyDescent="0.25">
      <c r="A21" s="21"/>
      <c r="B21" s="15"/>
      <c r="C21" s="15"/>
      <c r="D21" s="15"/>
      <c r="E21" s="15"/>
      <c r="F21" s="15"/>
      <c r="G21" s="16"/>
      <c r="H21" s="9"/>
      <c r="I21" s="41" t="s">
        <v>85</v>
      </c>
      <c r="J21" s="52">
        <f>C39</f>
        <v>0.05</v>
      </c>
      <c r="K21" s="8" t="s">
        <v>86</v>
      </c>
      <c r="P21" s="8" t="s">
        <v>87</v>
      </c>
      <c r="S21" s="10"/>
      <c r="T21" s="10"/>
      <c r="U21" s="10"/>
      <c r="V21" s="9"/>
      <c r="W21" s="10"/>
    </row>
    <row r="22" spans="1:23" x14ac:dyDescent="0.25">
      <c r="A22" s="21"/>
      <c r="B22" s="15"/>
      <c r="C22" s="68" t="s">
        <v>88</v>
      </c>
      <c r="D22" s="15"/>
      <c r="E22" s="15"/>
      <c r="F22" s="15"/>
      <c r="G22" s="16"/>
      <c r="H22" s="9"/>
      <c r="I22" s="41" t="s">
        <v>89</v>
      </c>
      <c r="J22" s="52">
        <f>C43</f>
        <v>2.33</v>
      </c>
      <c r="K22" s="8" t="s">
        <v>90</v>
      </c>
      <c r="P22" s="8" t="s">
        <v>87</v>
      </c>
      <c r="Q22" s="10"/>
      <c r="R22" s="10"/>
      <c r="S22" s="10"/>
      <c r="T22" s="10"/>
      <c r="U22" s="10"/>
      <c r="V22" s="9"/>
      <c r="W22" s="10"/>
    </row>
    <row r="23" spans="1:23" ht="15" customHeight="1" x14ac:dyDescent="0.25">
      <c r="A23" s="21"/>
      <c r="B23" s="15"/>
      <c r="C23" s="25" t="s">
        <v>91</v>
      </c>
      <c r="D23" s="85" t="s">
        <v>55</v>
      </c>
      <c r="E23" s="85"/>
      <c r="F23" s="15"/>
      <c r="G23" s="16"/>
      <c r="H23" s="9"/>
      <c r="I23" s="41" t="s">
        <v>92</v>
      </c>
      <c r="J23" s="52">
        <f>E43</f>
        <v>7.2300000000000003E-2</v>
      </c>
      <c r="K23" s="8" t="s">
        <v>93</v>
      </c>
      <c r="P23" s="8" t="s">
        <v>94</v>
      </c>
      <c r="Q23" s="10"/>
      <c r="R23" s="10"/>
      <c r="S23" s="10"/>
      <c r="T23" s="10"/>
      <c r="U23" s="10"/>
      <c r="V23" s="9"/>
      <c r="W23" s="10"/>
    </row>
    <row r="24" spans="1:23" ht="15" customHeight="1" x14ac:dyDescent="0.25">
      <c r="A24" s="21"/>
      <c r="B24" s="15"/>
      <c r="C24" s="86">
        <v>50</v>
      </c>
      <c r="D24" s="87" t="s">
        <v>95</v>
      </c>
      <c r="E24" s="88"/>
      <c r="F24" s="15"/>
      <c r="G24" s="16"/>
      <c r="H24" s="9"/>
      <c r="I24" s="41" t="s">
        <v>96</v>
      </c>
      <c r="J24" s="52">
        <f>E39+J21-1</f>
        <v>2.6999999999999247E-3</v>
      </c>
      <c r="K24" s="8" t="s">
        <v>97</v>
      </c>
      <c r="Q24" s="10"/>
      <c r="R24" s="10"/>
      <c r="S24" s="10"/>
      <c r="T24" s="10"/>
      <c r="U24" s="10"/>
      <c r="V24" s="9"/>
      <c r="W24" s="10"/>
    </row>
    <row r="25" spans="1:23" ht="15" customHeight="1" x14ac:dyDescent="0.25">
      <c r="A25" s="21"/>
      <c r="B25" s="15"/>
      <c r="C25" s="86">
        <v>49</v>
      </c>
      <c r="D25" s="87" t="s">
        <v>98</v>
      </c>
      <c r="E25" s="88"/>
      <c r="F25" s="15"/>
      <c r="G25" s="16"/>
      <c r="H25" s="9"/>
      <c r="I25" s="41" t="s">
        <v>99</v>
      </c>
      <c r="J25" s="46">
        <f>ROUND((J23-J24)*D9*J11,3)</f>
        <v>0.02</v>
      </c>
      <c r="K25" s="8" t="s">
        <v>100</v>
      </c>
      <c r="P25" s="8" t="s">
        <v>101</v>
      </c>
      <c r="Q25" s="10"/>
      <c r="R25" s="10"/>
      <c r="S25" s="10"/>
      <c r="T25" s="10"/>
      <c r="U25" s="10"/>
      <c r="V25" s="9"/>
      <c r="W25" s="10"/>
    </row>
    <row r="26" spans="1:23" ht="15" customHeight="1" x14ac:dyDescent="0.25">
      <c r="A26" s="21"/>
      <c r="B26" s="15"/>
      <c r="C26" s="86">
        <v>48</v>
      </c>
      <c r="D26" s="87" t="s">
        <v>102</v>
      </c>
      <c r="E26" s="88"/>
      <c r="F26" s="15"/>
      <c r="G26" s="16"/>
      <c r="H26" s="9"/>
      <c r="I26" s="41" t="s">
        <v>103</v>
      </c>
      <c r="J26" s="53">
        <f>ROUND(J25+J16,3)</f>
        <v>0.14699999999999999</v>
      </c>
      <c r="K26" s="8" t="s">
        <v>104</v>
      </c>
      <c r="P26" s="8" t="s">
        <v>105</v>
      </c>
      <c r="Q26" s="10"/>
      <c r="R26" s="10"/>
      <c r="S26" s="10"/>
      <c r="T26" s="10"/>
      <c r="U26" s="10"/>
      <c r="V26" s="9"/>
      <c r="W26" s="10"/>
    </row>
    <row r="27" spans="1:23" ht="15" customHeight="1" x14ac:dyDescent="0.25">
      <c r="A27" s="21"/>
      <c r="B27" s="15"/>
      <c r="C27" s="89">
        <v>47</v>
      </c>
      <c r="D27" s="90" t="s">
        <v>106</v>
      </c>
      <c r="E27" s="91"/>
      <c r="F27" s="15"/>
      <c r="G27" s="16"/>
      <c r="H27" s="9"/>
      <c r="P27" s="10"/>
      <c r="Q27" s="10"/>
      <c r="R27" s="10"/>
      <c r="S27" s="10"/>
      <c r="T27" s="10"/>
      <c r="U27" s="10"/>
      <c r="V27" s="9"/>
      <c r="W27" s="10"/>
    </row>
    <row r="28" spans="1:23" ht="15" customHeight="1" x14ac:dyDescent="0.25">
      <c r="A28" s="21"/>
      <c r="B28" s="15"/>
      <c r="C28" s="15"/>
      <c r="D28" s="15"/>
      <c r="E28" s="15"/>
      <c r="F28" s="15"/>
      <c r="G28" s="16"/>
      <c r="H28" s="9"/>
      <c r="I28" s="30" t="s">
        <v>107</v>
      </c>
      <c r="J28" s="8" t="s">
        <v>108</v>
      </c>
      <c r="P28" s="10"/>
      <c r="Q28" s="10"/>
      <c r="R28" s="10"/>
      <c r="S28" s="10"/>
      <c r="T28" s="10"/>
      <c r="U28" s="10"/>
      <c r="V28" s="9"/>
      <c r="W28" s="10"/>
    </row>
    <row r="29" spans="1:23" x14ac:dyDescent="0.25">
      <c r="A29" s="21"/>
      <c r="B29" s="15"/>
      <c r="C29" s="68" t="s">
        <v>109</v>
      </c>
      <c r="D29" s="15"/>
      <c r="E29" s="15"/>
      <c r="F29" s="15"/>
      <c r="G29" s="16"/>
      <c r="H29" s="9"/>
      <c r="I29" s="30" t="s">
        <v>110</v>
      </c>
      <c r="J29" s="8" t="s">
        <v>111</v>
      </c>
      <c r="P29" s="10"/>
      <c r="Q29" s="10"/>
      <c r="R29" s="10"/>
      <c r="S29" s="10"/>
      <c r="T29" s="10"/>
      <c r="U29" s="10"/>
      <c r="V29" s="9"/>
      <c r="W29" s="10"/>
    </row>
    <row r="30" spans="1:23" x14ac:dyDescent="0.25">
      <c r="A30" s="21"/>
      <c r="B30" s="15"/>
      <c r="C30" s="25" t="s">
        <v>112</v>
      </c>
      <c r="D30" s="85" t="s">
        <v>113</v>
      </c>
      <c r="E30" s="85"/>
      <c r="F30" s="15"/>
      <c r="G30" s="16"/>
      <c r="H30" s="9"/>
      <c r="P30" s="10"/>
      <c r="Q30" s="10"/>
      <c r="R30" s="10"/>
      <c r="S30" s="10"/>
      <c r="T30" s="10"/>
      <c r="U30" s="10"/>
      <c r="V30" s="9"/>
      <c r="W30" s="10"/>
    </row>
    <row r="31" spans="1:23" x14ac:dyDescent="0.25">
      <c r="A31" s="21"/>
      <c r="B31" s="15"/>
      <c r="C31" s="92">
        <v>14</v>
      </c>
      <c r="D31" s="93" t="s">
        <v>114</v>
      </c>
      <c r="E31" s="94"/>
      <c r="F31" s="15"/>
      <c r="G31" s="16"/>
      <c r="H31" s="9"/>
      <c r="I31" s="7" t="s">
        <v>115</v>
      </c>
      <c r="P31" s="10"/>
      <c r="Q31" s="10"/>
      <c r="R31" s="10"/>
      <c r="S31" s="10"/>
      <c r="T31" s="10"/>
      <c r="U31" s="10"/>
      <c r="V31" s="9"/>
      <c r="W31" s="10"/>
    </row>
    <row r="32" spans="1:23" x14ac:dyDescent="0.25">
      <c r="A32" s="21"/>
      <c r="B32" s="15"/>
      <c r="C32" s="86">
        <v>15</v>
      </c>
      <c r="D32" s="87" t="s">
        <v>116</v>
      </c>
      <c r="E32" s="88"/>
      <c r="F32" s="15"/>
      <c r="G32" s="16"/>
      <c r="H32" s="9"/>
      <c r="I32" s="8" t="s">
        <v>117</v>
      </c>
      <c r="P32" s="10"/>
      <c r="Q32" s="10"/>
      <c r="R32" s="10"/>
      <c r="S32" s="10"/>
      <c r="T32" s="10"/>
      <c r="U32" s="10"/>
      <c r="V32" s="9"/>
      <c r="W32" s="10"/>
    </row>
    <row r="33" spans="1:23" x14ac:dyDescent="0.25">
      <c r="A33" s="21"/>
      <c r="B33" s="15"/>
      <c r="C33" s="89">
        <v>16</v>
      </c>
      <c r="D33" s="90" t="s">
        <v>118</v>
      </c>
      <c r="E33" s="91"/>
      <c r="F33" s="15"/>
      <c r="G33" s="16"/>
      <c r="H33" s="9"/>
      <c r="I33" s="8" t="s">
        <v>119</v>
      </c>
      <c r="P33" s="10"/>
      <c r="Q33" s="10"/>
      <c r="R33" s="10"/>
      <c r="S33" s="10"/>
      <c r="T33" s="10"/>
      <c r="U33" s="10"/>
      <c r="V33" s="9"/>
      <c r="W33" s="10"/>
    </row>
    <row r="34" spans="1:23" ht="30" x14ac:dyDescent="0.25">
      <c r="A34" s="21"/>
      <c r="B34" s="15"/>
      <c r="C34" s="68" t="s">
        <v>120</v>
      </c>
      <c r="D34" s="15"/>
      <c r="E34" s="15"/>
      <c r="F34" s="15"/>
      <c r="G34" s="16"/>
      <c r="H34" s="9"/>
      <c r="I34" s="38" t="s">
        <v>121</v>
      </c>
      <c r="J34" s="38" t="s">
        <v>122</v>
      </c>
      <c r="K34" s="54" t="s">
        <v>145</v>
      </c>
      <c r="L34" s="54" t="s">
        <v>123</v>
      </c>
      <c r="M34" s="54" t="s">
        <v>124</v>
      </c>
      <c r="N34" s="38" t="s">
        <v>39</v>
      </c>
      <c r="O34" s="55" t="s">
        <v>125</v>
      </c>
      <c r="P34" s="10" t="s">
        <v>126</v>
      </c>
      <c r="Q34" s="10"/>
      <c r="R34" s="10"/>
      <c r="S34" s="10"/>
      <c r="T34" s="10"/>
      <c r="U34" s="10"/>
      <c r="V34" s="9"/>
      <c r="W34" s="10"/>
    </row>
    <row r="35" spans="1:23" x14ac:dyDescent="0.25">
      <c r="A35" s="21"/>
      <c r="B35" s="15"/>
      <c r="C35" s="68" t="s">
        <v>127</v>
      </c>
      <c r="D35" s="15"/>
      <c r="E35" s="15"/>
      <c r="F35" s="15"/>
      <c r="G35" s="16"/>
      <c r="H35" s="9"/>
      <c r="I35" s="24" t="s">
        <v>128</v>
      </c>
      <c r="J35" s="24" t="s">
        <v>129</v>
      </c>
      <c r="K35" s="56">
        <v>106500</v>
      </c>
      <c r="L35" s="57">
        <v>0.5</v>
      </c>
      <c r="M35" s="58">
        <f>K35*L35</f>
        <v>53250</v>
      </c>
      <c r="P35" s="10" t="s">
        <v>130</v>
      </c>
      <c r="Q35" s="10"/>
      <c r="R35" s="10"/>
      <c r="S35" s="10"/>
      <c r="T35" s="10"/>
      <c r="U35" s="10"/>
      <c r="V35" s="9"/>
      <c r="W35" s="10"/>
    </row>
    <row r="36" spans="1:23" x14ac:dyDescent="0.25">
      <c r="A36" s="21"/>
      <c r="B36" s="15"/>
      <c r="C36" s="15"/>
      <c r="D36" s="95" t="s">
        <v>91</v>
      </c>
      <c r="E36" s="96"/>
      <c r="F36" s="97"/>
      <c r="G36" s="16"/>
      <c r="H36" s="9"/>
      <c r="I36" s="24" t="s">
        <v>128</v>
      </c>
      <c r="J36" s="24" t="s">
        <v>131</v>
      </c>
      <c r="K36" s="56">
        <v>150000</v>
      </c>
      <c r="L36" s="57">
        <v>0.7</v>
      </c>
      <c r="M36" s="58">
        <f t="shared" ref="M36:M37" si="0">K36*L36</f>
        <v>105000</v>
      </c>
      <c r="P36" s="10" t="s">
        <v>132</v>
      </c>
      <c r="Q36" s="10"/>
      <c r="R36" s="10"/>
      <c r="S36" s="10"/>
      <c r="T36" s="10"/>
      <c r="U36" s="10"/>
      <c r="V36" s="9"/>
      <c r="W36" s="10"/>
    </row>
    <row r="37" spans="1:23" x14ac:dyDescent="0.25">
      <c r="A37" s="21"/>
      <c r="B37" s="15"/>
      <c r="C37" s="25" t="s">
        <v>133</v>
      </c>
      <c r="D37" s="98">
        <v>49</v>
      </c>
      <c r="E37" s="25">
        <v>48</v>
      </c>
      <c r="F37" s="28">
        <v>47</v>
      </c>
      <c r="G37" s="16"/>
      <c r="H37" s="9"/>
      <c r="I37" s="24" t="s">
        <v>134</v>
      </c>
      <c r="J37" s="24" t="s">
        <v>135</v>
      </c>
      <c r="K37" s="56">
        <v>50000</v>
      </c>
      <c r="L37" s="57">
        <v>0.4</v>
      </c>
      <c r="M37" s="58">
        <f t="shared" si="0"/>
        <v>20000</v>
      </c>
      <c r="O37" s="55" t="s">
        <v>125</v>
      </c>
      <c r="P37" s="10" t="s">
        <v>136</v>
      </c>
      <c r="Q37" s="10"/>
      <c r="R37" s="10"/>
      <c r="S37" s="10"/>
      <c r="T37" s="10"/>
      <c r="U37" s="10"/>
      <c r="V37" s="9"/>
      <c r="W37" s="10"/>
    </row>
    <row r="38" spans="1:23" ht="15.75" thickBot="1" x14ac:dyDescent="0.3">
      <c r="A38" s="21"/>
      <c r="B38" s="15"/>
      <c r="C38" s="99">
        <v>0.04</v>
      </c>
      <c r="D38" s="100">
        <f>E38+0.0003</f>
        <v>0.96219999999999994</v>
      </c>
      <c r="E38" s="99">
        <v>0.96189999999999998</v>
      </c>
      <c r="F38" s="101">
        <f>E38-0.0003</f>
        <v>0.96160000000000001</v>
      </c>
      <c r="G38" s="16"/>
      <c r="H38" s="9"/>
      <c r="I38" s="59" t="s">
        <v>11</v>
      </c>
      <c r="J38" s="60"/>
      <c r="K38" s="61">
        <f>SUM(K35:K37)</f>
        <v>306500</v>
      </c>
      <c r="L38" s="60"/>
      <c r="M38" s="61">
        <f>SUM(M35:M37)</f>
        <v>178250</v>
      </c>
      <c r="N38" s="62">
        <f>ROUND(M38/K38,3)</f>
        <v>0.58199999999999996</v>
      </c>
      <c r="P38" s="10" t="s">
        <v>137</v>
      </c>
      <c r="Q38" s="10"/>
      <c r="R38" s="10"/>
      <c r="S38" s="10"/>
      <c r="T38" s="10"/>
      <c r="U38" s="10"/>
      <c r="V38" s="9"/>
      <c r="W38" s="10"/>
    </row>
    <row r="39" spans="1:23" x14ac:dyDescent="0.25">
      <c r="A39" s="17"/>
      <c r="B39" s="18"/>
      <c r="C39" s="102">
        <v>0.05</v>
      </c>
      <c r="D39" s="103">
        <f t="shared" ref="D39:D44" si="1">E39+0.0003</f>
        <v>0.95299999999999996</v>
      </c>
      <c r="E39" s="102">
        <v>0.95269999999999999</v>
      </c>
      <c r="F39" s="104">
        <f t="shared" ref="F39:F44" si="2">E39-0.0003</f>
        <v>0.95240000000000002</v>
      </c>
      <c r="G39" s="16"/>
      <c r="H39" s="9"/>
      <c r="P39" s="10"/>
      <c r="Q39" s="10"/>
      <c r="R39" s="10"/>
      <c r="S39" s="10"/>
      <c r="T39" s="10"/>
      <c r="U39" s="10"/>
      <c r="V39" s="9"/>
      <c r="W39" s="10"/>
    </row>
    <row r="40" spans="1:23" x14ac:dyDescent="0.25">
      <c r="A40" s="21"/>
      <c r="B40" s="15"/>
      <c r="C40" s="102">
        <v>0.06</v>
      </c>
      <c r="D40" s="103">
        <f t="shared" si="1"/>
        <v>0.94399999999999995</v>
      </c>
      <c r="E40" s="102">
        <v>0.94369999999999998</v>
      </c>
      <c r="F40" s="104">
        <f t="shared" si="2"/>
        <v>0.94340000000000002</v>
      </c>
      <c r="G40" s="16"/>
      <c r="H40" s="9"/>
      <c r="I40" s="34" t="s">
        <v>138</v>
      </c>
      <c r="P40" s="10"/>
      <c r="Q40" s="10"/>
      <c r="R40" s="10"/>
      <c r="S40" s="10"/>
      <c r="T40" s="10"/>
      <c r="U40" s="10"/>
      <c r="V40" s="9"/>
      <c r="W40" s="10"/>
    </row>
    <row r="41" spans="1:23" x14ac:dyDescent="0.25">
      <c r="A41" s="21"/>
      <c r="B41" s="15"/>
      <c r="C41" s="105" t="s">
        <v>139</v>
      </c>
      <c r="D41" s="106" t="s">
        <v>139</v>
      </c>
      <c r="E41" s="105" t="s">
        <v>139</v>
      </c>
      <c r="F41" s="107" t="s">
        <v>139</v>
      </c>
      <c r="G41" s="16"/>
      <c r="H41" s="9"/>
      <c r="I41" s="34" t="s">
        <v>140</v>
      </c>
      <c r="P41" s="10"/>
      <c r="Q41" s="10"/>
      <c r="R41" s="10"/>
      <c r="S41" s="10"/>
      <c r="T41" s="10"/>
      <c r="U41" s="10"/>
      <c r="V41" s="9"/>
      <c r="W41" s="10"/>
    </row>
    <row r="42" spans="1:23" x14ac:dyDescent="0.25">
      <c r="A42" s="21"/>
      <c r="B42" s="15"/>
      <c r="C42" s="102">
        <v>2.3199999999999998</v>
      </c>
      <c r="D42" s="103">
        <f t="shared" si="1"/>
        <v>7.3499999999999996E-2</v>
      </c>
      <c r="E42" s="102">
        <v>7.3200000000000001E-2</v>
      </c>
      <c r="F42" s="104">
        <f t="shared" si="2"/>
        <v>7.2900000000000006E-2</v>
      </c>
      <c r="G42" s="16"/>
      <c r="H42" s="9"/>
      <c r="P42" s="10"/>
      <c r="Q42" s="10"/>
      <c r="R42" s="10"/>
      <c r="S42" s="10"/>
      <c r="T42" s="10"/>
      <c r="U42" s="10"/>
      <c r="V42" s="9"/>
      <c r="W42" s="10"/>
    </row>
    <row r="43" spans="1:23" x14ac:dyDescent="0.25">
      <c r="A43" s="21"/>
      <c r="B43" s="15"/>
      <c r="C43" s="102">
        <v>2.33</v>
      </c>
      <c r="D43" s="103">
        <f t="shared" si="1"/>
        <v>7.2599999999999998E-2</v>
      </c>
      <c r="E43" s="102">
        <v>7.2300000000000003E-2</v>
      </c>
      <c r="F43" s="104">
        <f t="shared" si="2"/>
        <v>7.2000000000000008E-2</v>
      </c>
      <c r="G43" s="16"/>
      <c r="H43" s="9"/>
      <c r="I43" s="7" t="s">
        <v>141</v>
      </c>
      <c r="P43" s="10"/>
      <c r="Q43" s="10"/>
      <c r="R43" s="10"/>
      <c r="S43" s="10"/>
      <c r="T43" s="10"/>
      <c r="U43" s="10"/>
      <c r="V43" s="9"/>
      <c r="W43" s="10"/>
    </row>
    <row r="44" spans="1:23" ht="31.5" customHeight="1" x14ac:dyDescent="0.25">
      <c r="A44" s="21"/>
      <c r="B44" s="15"/>
      <c r="C44" s="108">
        <v>2.34</v>
      </c>
      <c r="D44" s="109">
        <f t="shared" si="1"/>
        <v>7.17E-2</v>
      </c>
      <c r="E44" s="108">
        <v>7.1400000000000005E-2</v>
      </c>
      <c r="F44" s="110">
        <f t="shared" si="2"/>
        <v>7.110000000000001E-2</v>
      </c>
      <c r="G44" s="16"/>
      <c r="H44" s="9"/>
      <c r="I44" s="54" t="s">
        <v>121</v>
      </c>
      <c r="J44" s="54" t="s">
        <v>122</v>
      </c>
      <c r="K44" s="54" t="s">
        <v>142</v>
      </c>
      <c r="L44" s="54" t="s">
        <v>143</v>
      </c>
      <c r="M44" s="54" t="s">
        <v>144</v>
      </c>
      <c r="N44" s="54" t="s">
        <v>145</v>
      </c>
      <c r="O44" s="54" t="s">
        <v>146</v>
      </c>
      <c r="P44" s="63" t="s">
        <v>55</v>
      </c>
      <c r="Q44" s="10"/>
      <c r="R44" s="10"/>
      <c r="S44" s="10"/>
      <c r="T44" s="10"/>
      <c r="U44" s="10"/>
      <c r="V44" s="9"/>
      <c r="W44" s="10"/>
    </row>
    <row r="45" spans="1:23" ht="15.75" thickBot="1" x14ac:dyDescent="0.3">
      <c r="A45" s="26"/>
      <c r="B45" s="22"/>
      <c r="C45" s="22"/>
      <c r="D45" s="22"/>
      <c r="E45" s="22"/>
      <c r="F45" s="22"/>
      <c r="G45" s="23"/>
      <c r="H45" s="9"/>
      <c r="I45" s="24" t="s">
        <v>128</v>
      </c>
      <c r="J45" s="24" t="s">
        <v>129</v>
      </c>
      <c r="K45" s="56">
        <v>217170</v>
      </c>
      <c r="L45" s="24"/>
      <c r="M45" s="24"/>
      <c r="N45" s="58">
        <f>K45*$L$48*$M$48</f>
        <v>106500.16800000001</v>
      </c>
      <c r="O45" s="56">
        <v>12000</v>
      </c>
      <c r="P45" s="64">
        <f>N45/O45</f>
        <v>8.8750140000000002</v>
      </c>
      <c r="Q45" s="10"/>
      <c r="R45" s="10"/>
      <c r="S45" s="10"/>
      <c r="T45" s="10"/>
      <c r="U45" s="10"/>
      <c r="V45" s="9"/>
      <c r="W45" s="10"/>
    </row>
    <row r="46" spans="1:23" x14ac:dyDescent="0.25">
      <c r="H46" s="9"/>
      <c r="I46" s="24" t="s">
        <v>128</v>
      </c>
      <c r="J46" s="24" t="s">
        <v>131</v>
      </c>
      <c r="K46" s="56">
        <v>305873</v>
      </c>
      <c r="L46" s="24"/>
      <c r="M46" s="24"/>
      <c r="N46" s="58">
        <f t="shared" ref="N46:N47" si="3">K46*$L$48*$M$48</f>
        <v>150000.11920000002</v>
      </c>
      <c r="O46" s="56">
        <v>23000</v>
      </c>
      <c r="P46" s="64">
        <f t="shared" ref="P46:P47" si="4">N46/O46</f>
        <v>6.5217443130434791</v>
      </c>
      <c r="Q46" s="10"/>
      <c r="R46" s="10"/>
      <c r="S46" s="10"/>
      <c r="T46" s="10"/>
      <c r="U46" s="10"/>
      <c r="V46" s="9"/>
      <c r="W46" s="10"/>
    </row>
    <row r="47" spans="1:23" x14ac:dyDescent="0.25">
      <c r="H47" s="9"/>
      <c r="I47" s="24" t="s">
        <v>134</v>
      </c>
      <c r="J47" s="24" t="s">
        <v>135</v>
      </c>
      <c r="K47" s="56">
        <v>101958</v>
      </c>
      <c r="L47" s="24"/>
      <c r="M47" s="24"/>
      <c r="N47" s="58">
        <f t="shared" si="3"/>
        <v>50000.203200000004</v>
      </c>
      <c r="O47" s="56">
        <v>9000</v>
      </c>
      <c r="P47" s="64">
        <f t="shared" si="4"/>
        <v>5.5555781333333334</v>
      </c>
      <c r="Q47" s="10"/>
      <c r="R47" s="10"/>
      <c r="S47" s="10"/>
      <c r="T47" s="10"/>
      <c r="U47" s="10"/>
      <c r="V47" s="9"/>
      <c r="W47" s="10"/>
    </row>
    <row r="48" spans="1:23" ht="15.75" thickBot="1" x14ac:dyDescent="0.3">
      <c r="H48" s="9"/>
      <c r="I48" s="59" t="s">
        <v>11</v>
      </c>
      <c r="J48" s="59"/>
      <c r="K48" s="59"/>
      <c r="L48" s="65">
        <v>0.8</v>
      </c>
      <c r="M48" s="66">
        <f>J8</f>
        <v>0.61299999999999999</v>
      </c>
      <c r="N48" s="59"/>
      <c r="O48" s="59"/>
      <c r="P48" s="67">
        <f>ROUND(SUM(P45:P47),2)</f>
        <v>20.95</v>
      </c>
      <c r="Q48" s="10"/>
      <c r="R48" s="10"/>
      <c r="S48" s="10"/>
      <c r="T48" s="10"/>
      <c r="U48" s="10"/>
      <c r="V48" s="9"/>
      <c r="W48" s="10"/>
    </row>
    <row r="49" spans="8:23" x14ac:dyDescent="0.25">
      <c r="H49" s="9"/>
      <c r="I49" s="36" t="s">
        <v>147</v>
      </c>
      <c r="P49" s="10"/>
      <c r="Q49" s="10"/>
      <c r="R49" s="10"/>
      <c r="S49" s="10"/>
      <c r="T49" s="10"/>
      <c r="U49" s="10"/>
      <c r="V49" s="9"/>
      <c r="W49" s="10"/>
    </row>
    <row r="50" spans="8:23" x14ac:dyDescent="0.25">
      <c r="H50" s="9"/>
      <c r="V50" s="9"/>
    </row>
    <row r="51" spans="8:23" x14ac:dyDescent="0.25">
      <c r="H51" s="9"/>
      <c r="V51" s="9"/>
    </row>
    <row r="52" spans="8:23" x14ac:dyDescent="0.25">
      <c r="H52" s="9"/>
      <c r="V52" s="9"/>
    </row>
    <row r="53" spans="8:23" x14ac:dyDescent="0.25">
      <c r="H53" s="9"/>
      <c r="V53" s="9"/>
    </row>
    <row r="54" spans="8:23" x14ac:dyDescent="0.25">
      <c r="H54" s="9"/>
      <c r="V54" s="9"/>
    </row>
    <row r="55" spans="8:23" x14ac:dyDescent="0.25">
      <c r="H55" s="9"/>
      <c r="V55" s="9"/>
    </row>
    <row r="56" spans="8:23" x14ac:dyDescent="0.25">
      <c r="H56" s="9"/>
      <c r="V56" s="9"/>
    </row>
  </sheetData>
  <sheetProtection algorithmName="SHA-512" hashValue="HY/DhipIE08UunxHwFXZIKKVqzKjZFvzak4KftaQ2IW+xmUJnOeMJ2Te9gUyQWPUiXqH+dEBDk+y2QJyZImolA==" saltValue="WBP3I/NQdb0DtEA/ZF+BEg==" spinCount="100000" sheet="1" objects="1" scenarios="1" formatCells="0" formatColumns="0" formatRows="0"/>
  <mergeCells count="1">
    <mergeCell ref="F1:G1"/>
  </mergeCells>
  <hyperlinks>
    <hyperlink ref="F1" location="TOC!A1" display="Return to TOC" xr:uid="{00C373AD-4305-45B8-9701-38AE58FEEF78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79AA3D-586E-4E25-BA30-4D0A998CE74F}">
  <sheetPr codeName="Sheet91"/>
  <dimension ref="A1:Y57"/>
  <sheetViews>
    <sheetView zoomScaleNormal="100" workbookViewId="0"/>
  </sheetViews>
  <sheetFormatPr defaultColWidth="9.140625" defaultRowHeight="15" x14ac:dyDescent="0.25"/>
  <cols>
    <col min="1" max="1" width="10.7109375" style="8" customWidth="1"/>
    <col min="2" max="2" width="4.7109375" style="8" customWidth="1"/>
    <col min="3" max="3" width="35" style="8" customWidth="1"/>
    <col min="4" max="4" width="12.85546875" style="8" customWidth="1"/>
    <col min="5" max="5" width="14.140625" style="8" customWidth="1"/>
    <col min="6" max="6" width="14" style="8" customWidth="1"/>
    <col min="7" max="7" width="12.5703125" style="8" bestFit="1" customWidth="1"/>
    <col min="8" max="8" width="13.140625" style="8" customWidth="1"/>
    <col min="9" max="9" width="3" style="8" customWidth="1"/>
    <col min="10" max="10" width="2.7109375" style="8" customWidth="1"/>
    <col min="11" max="11" width="5.5703125" style="8" customWidth="1"/>
    <col min="12" max="12" width="13" style="8" customWidth="1"/>
    <col min="13" max="13" width="14.7109375" style="8" customWidth="1"/>
    <col min="14" max="14" width="12.28515625" style="8" customWidth="1"/>
    <col min="15" max="15" width="15.42578125" style="8" customWidth="1"/>
    <col min="16" max="16" width="17.7109375" style="8" bestFit="1" customWidth="1"/>
    <col min="17" max="17" width="13.140625" style="8" customWidth="1"/>
    <col min="18" max="18" width="16.5703125" style="8" customWidth="1"/>
    <col min="19" max="21" width="6.7109375" style="8" customWidth="1"/>
    <col min="22" max="22" width="7.28515625" style="8" customWidth="1"/>
    <col min="23" max="23" width="1.5703125" style="8" customWidth="1"/>
    <col min="24" max="16384" width="9.140625" style="8"/>
  </cols>
  <sheetData>
    <row r="1" spans="1:25" x14ac:dyDescent="0.25">
      <c r="A1" s="11" t="s">
        <v>3</v>
      </c>
      <c r="B1" s="12"/>
      <c r="C1" s="12" t="s">
        <v>13</v>
      </c>
      <c r="D1" s="13"/>
      <c r="E1" s="12"/>
      <c r="F1" s="12"/>
      <c r="G1" s="12"/>
      <c r="H1" s="123" t="s">
        <v>8</v>
      </c>
      <c r="I1" s="124"/>
      <c r="J1" s="24"/>
      <c r="K1" s="7" t="s">
        <v>9</v>
      </c>
      <c r="X1" s="24"/>
    </row>
    <row r="2" spans="1:25" x14ac:dyDescent="0.25">
      <c r="A2" s="14" t="s">
        <v>4</v>
      </c>
      <c r="B2" s="15"/>
      <c r="C2" s="15" t="s">
        <v>14</v>
      </c>
      <c r="D2" s="15"/>
      <c r="E2" s="15"/>
      <c r="F2" s="15"/>
      <c r="G2" s="15"/>
      <c r="H2" s="15"/>
      <c r="I2" s="16"/>
      <c r="J2" s="24"/>
      <c r="K2" s="36" t="s">
        <v>15</v>
      </c>
      <c r="X2" s="24"/>
    </row>
    <row r="3" spans="1:25" x14ac:dyDescent="0.25">
      <c r="A3" s="14" t="s">
        <v>5</v>
      </c>
      <c r="B3" s="15"/>
      <c r="C3" s="15" t="s">
        <v>16</v>
      </c>
      <c r="D3" s="15"/>
      <c r="E3" s="15"/>
      <c r="F3" s="15"/>
      <c r="G3" s="15"/>
      <c r="H3" s="15"/>
      <c r="I3" s="16"/>
      <c r="J3" s="24"/>
      <c r="K3" s="36" t="s">
        <v>17</v>
      </c>
      <c r="X3" s="24"/>
    </row>
    <row r="4" spans="1:25" x14ac:dyDescent="0.25">
      <c r="A4" s="17"/>
      <c r="B4" s="18"/>
      <c r="C4" s="18"/>
      <c r="D4" s="18"/>
      <c r="E4" s="18"/>
      <c r="F4" s="18"/>
      <c r="G4" s="18"/>
      <c r="H4" s="18"/>
      <c r="I4" s="19"/>
      <c r="J4" s="9"/>
      <c r="X4" s="9"/>
      <c r="Y4" s="10"/>
    </row>
    <row r="5" spans="1:25" ht="15" customHeight="1" x14ac:dyDescent="0.25">
      <c r="A5" s="20" t="s">
        <v>6</v>
      </c>
      <c r="B5" s="15"/>
      <c r="C5" s="68" t="s">
        <v>18</v>
      </c>
      <c r="D5" s="15"/>
      <c r="E5" s="15"/>
      <c r="F5" s="15"/>
      <c r="G5" s="15"/>
      <c r="H5" s="15"/>
      <c r="I5" s="16"/>
      <c r="J5" s="9"/>
      <c r="K5" s="37" t="s">
        <v>19</v>
      </c>
      <c r="L5" s="38" t="s">
        <v>20</v>
      </c>
      <c r="M5" s="39" t="s">
        <v>21</v>
      </c>
      <c r="N5" s="39"/>
      <c r="O5" s="39"/>
      <c r="P5" s="40"/>
      <c r="Q5" s="40"/>
      <c r="R5" s="39" t="s">
        <v>22</v>
      </c>
      <c r="S5" s="40"/>
      <c r="T5" s="40"/>
      <c r="X5" s="9"/>
      <c r="Y5" s="10"/>
    </row>
    <row r="6" spans="1:25" x14ac:dyDescent="0.25">
      <c r="A6" s="21"/>
      <c r="B6" s="69" t="s">
        <v>23</v>
      </c>
      <c r="C6" s="70" t="s">
        <v>24</v>
      </c>
      <c r="D6" s="71">
        <v>750000</v>
      </c>
      <c r="E6" s="72"/>
      <c r="F6" s="15"/>
      <c r="G6" s="15"/>
      <c r="H6" s="15"/>
      <c r="I6" s="16"/>
      <c r="J6" s="9"/>
      <c r="K6" s="41" t="s">
        <v>25</v>
      </c>
      <c r="L6" s="42">
        <f>D6</f>
        <v>750000</v>
      </c>
      <c r="M6" s="8" t="s">
        <v>24</v>
      </c>
      <c r="U6" s="10"/>
      <c r="V6" s="10"/>
      <c r="W6" s="10"/>
      <c r="X6" s="9"/>
      <c r="Y6" s="10"/>
    </row>
    <row r="7" spans="1:25" ht="15" customHeight="1" x14ac:dyDescent="0.25">
      <c r="A7" s="21"/>
      <c r="B7" s="73" t="s">
        <v>26</v>
      </c>
      <c r="C7" s="74" t="s">
        <v>27</v>
      </c>
      <c r="D7" s="75">
        <v>1.25</v>
      </c>
      <c r="E7" s="72"/>
      <c r="F7" s="15"/>
      <c r="G7" s="15"/>
      <c r="H7" s="15"/>
      <c r="I7" s="16"/>
      <c r="J7" s="9"/>
      <c r="K7" s="41" t="s">
        <v>28</v>
      </c>
      <c r="L7" s="42">
        <f>D13</f>
        <v>153750</v>
      </c>
      <c r="M7" s="8" t="s">
        <v>29</v>
      </c>
      <c r="U7" s="10"/>
      <c r="V7" s="10"/>
      <c r="W7" s="10"/>
      <c r="X7" s="9"/>
      <c r="Y7" s="10"/>
    </row>
    <row r="8" spans="1:25" ht="15" customHeight="1" x14ac:dyDescent="0.25">
      <c r="A8" s="20"/>
      <c r="B8" s="76" t="s">
        <v>31</v>
      </c>
      <c r="C8" s="74" t="s">
        <v>32</v>
      </c>
      <c r="D8" s="75">
        <v>0.25</v>
      </c>
      <c r="E8" s="72"/>
      <c r="F8" s="15"/>
      <c r="G8" s="15"/>
      <c r="H8" s="15"/>
      <c r="I8" s="16"/>
      <c r="J8" s="9"/>
      <c r="K8" s="41" t="s">
        <v>33</v>
      </c>
      <c r="L8" s="47">
        <f>ROUND(L7/L6,3)</f>
        <v>0.20499999999999999</v>
      </c>
      <c r="M8" s="8" t="s">
        <v>34</v>
      </c>
      <c r="R8" s="8" t="s">
        <v>152</v>
      </c>
      <c r="U8" s="10"/>
      <c r="V8" s="10"/>
      <c r="W8" s="10"/>
      <c r="X8" s="9"/>
      <c r="Y8" s="10"/>
    </row>
    <row r="9" spans="1:25" x14ac:dyDescent="0.25">
      <c r="A9" s="20"/>
      <c r="B9" s="76" t="s">
        <v>35</v>
      </c>
      <c r="C9" s="74" t="s">
        <v>36</v>
      </c>
      <c r="D9" s="77">
        <v>1.23</v>
      </c>
      <c r="E9" s="72" t="s">
        <v>37</v>
      </c>
      <c r="F9" s="15"/>
      <c r="G9" s="15"/>
      <c r="H9" s="15"/>
      <c r="I9" s="16"/>
      <c r="J9" s="9"/>
      <c r="K9" s="41" t="s">
        <v>38</v>
      </c>
      <c r="L9" s="45">
        <f>P38</f>
        <v>0.13300000000000001</v>
      </c>
      <c r="M9" s="8" t="s">
        <v>39</v>
      </c>
      <c r="R9" s="8" t="s">
        <v>153</v>
      </c>
      <c r="U9" s="10"/>
      <c r="V9" s="10"/>
      <c r="W9" s="10"/>
      <c r="X9" s="9"/>
      <c r="Y9" s="10"/>
    </row>
    <row r="10" spans="1:25" x14ac:dyDescent="0.25">
      <c r="A10" s="17"/>
      <c r="B10" s="76" t="s">
        <v>41</v>
      </c>
      <c r="C10" s="74" t="s">
        <v>42</v>
      </c>
      <c r="D10" s="77">
        <v>1.1399999999999999</v>
      </c>
      <c r="E10" s="72" t="s">
        <v>43</v>
      </c>
      <c r="F10" s="15"/>
      <c r="G10" s="15"/>
      <c r="H10" s="15"/>
      <c r="I10" s="16"/>
      <c r="J10" s="9"/>
      <c r="K10" s="41" t="s">
        <v>44</v>
      </c>
      <c r="L10" s="46">
        <f>ROUND(L8*L9,3)</f>
        <v>2.7E-2</v>
      </c>
      <c r="M10" s="8" t="s">
        <v>45</v>
      </c>
      <c r="R10" s="8" t="s">
        <v>46</v>
      </c>
      <c r="U10" s="10"/>
      <c r="V10" s="10"/>
      <c r="W10" s="10"/>
      <c r="X10" s="9"/>
      <c r="Y10" s="10"/>
    </row>
    <row r="11" spans="1:25" x14ac:dyDescent="0.25">
      <c r="A11" s="17"/>
      <c r="B11" s="76" t="s">
        <v>47</v>
      </c>
      <c r="C11" s="74" t="s">
        <v>48</v>
      </c>
      <c r="D11" s="78">
        <v>100000</v>
      </c>
      <c r="E11" s="72"/>
      <c r="F11" s="15"/>
      <c r="G11" s="15"/>
      <c r="H11" s="15"/>
      <c r="I11" s="16"/>
      <c r="J11" s="9"/>
      <c r="K11" s="41" t="s">
        <v>49</v>
      </c>
      <c r="L11" s="47">
        <f>ROUND(L8-L10,3)</f>
        <v>0.17799999999999999</v>
      </c>
      <c r="M11" s="8" t="s">
        <v>50</v>
      </c>
      <c r="R11" s="8" t="s">
        <v>51</v>
      </c>
      <c r="U11" s="10"/>
      <c r="V11" s="10"/>
      <c r="W11" s="10"/>
      <c r="X11" s="9"/>
      <c r="Y11" s="10"/>
    </row>
    <row r="12" spans="1:25" x14ac:dyDescent="0.25">
      <c r="A12" s="17"/>
      <c r="B12" s="76" t="s">
        <v>52</v>
      </c>
      <c r="C12" s="74" t="s">
        <v>53</v>
      </c>
      <c r="D12" s="77">
        <v>0.189</v>
      </c>
      <c r="E12" s="72"/>
      <c r="F12" s="15"/>
      <c r="G12" s="111"/>
      <c r="H12" s="15"/>
      <c r="I12" s="16"/>
      <c r="J12" s="9"/>
      <c r="K12" s="41" t="s">
        <v>54</v>
      </c>
      <c r="L12" s="48">
        <f>R48</f>
        <v>16.010000000000002</v>
      </c>
      <c r="M12" s="8" t="s">
        <v>55</v>
      </c>
      <c r="R12" s="8" t="s">
        <v>154</v>
      </c>
      <c r="U12" s="10"/>
      <c r="V12" s="10"/>
      <c r="W12" s="10"/>
      <c r="X12" s="9"/>
      <c r="Y12" s="10"/>
    </row>
    <row r="13" spans="1:25" x14ac:dyDescent="0.25">
      <c r="A13" s="17"/>
      <c r="B13" s="79" t="s">
        <v>57</v>
      </c>
      <c r="C13" s="80" t="s">
        <v>155</v>
      </c>
      <c r="D13" s="112">
        <v>153750</v>
      </c>
      <c r="E13" s="72"/>
      <c r="F13" s="111"/>
      <c r="G13" s="15"/>
      <c r="H13" s="15"/>
      <c r="I13" s="16"/>
      <c r="J13" s="9"/>
      <c r="K13" s="41" t="s">
        <v>59</v>
      </c>
      <c r="L13" s="43">
        <f>ROUND(L6*D12,0)</f>
        <v>141750</v>
      </c>
      <c r="M13" s="8" t="s">
        <v>60</v>
      </c>
      <c r="R13" s="8" t="s">
        <v>61</v>
      </c>
      <c r="U13" s="10"/>
      <c r="V13" s="10"/>
      <c r="W13" s="10"/>
      <c r="X13" s="9"/>
      <c r="Y13" s="10"/>
    </row>
    <row r="14" spans="1:25" x14ac:dyDescent="0.25">
      <c r="A14" s="17"/>
      <c r="B14" s="18"/>
      <c r="C14" s="15"/>
      <c r="D14" s="15"/>
      <c r="E14" s="15"/>
      <c r="F14" s="15"/>
      <c r="G14" s="15"/>
      <c r="H14" s="15"/>
      <c r="I14" s="16"/>
      <c r="J14" s="9"/>
      <c r="K14" s="41" t="s">
        <v>62</v>
      </c>
      <c r="L14" s="46">
        <f>ROUND((L7+L13)/L6,3)</f>
        <v>0.39400000000000002</v>
      </c>
      <c r="M14" s="8" t="s">
        <v>63</v>
      </c>
      <c r="R14" s="8" t="s">
        <v>64</v>
      </c>
      <c r="U14" s="10"/>
      <c r="V14" s="10"/>
      <c r="W14" s="10"/>
      <c r="X14" s="9"/>
      <c r="Y14" s="10"/>
    </row>
    <row r="15" spans="1:25" x14ac:dyDescent="0.25">
      <c r="A15" s="21"/>
      <c r="B15" s="15"/>
      <c r="C15" s="15"/>
      <c r="D15" s="15"/>
      <c r="E15" s="15"/>
      <c r="F15" s="15"/>
      <c r="G15" s="15"/>
      <c r="H15" s="15"/>
      <c r="I15" s="16"/>
      <c r="J15" s="9"/>
      <c r="K15" s="41" t="s">
        <v>65</v>
      </c>
      <c r="L15" s="46">
        <f>ROUND(L8*D9,3)</f>
        <v>0.252</v>
      </c>
      <c r="M15" s="8" t="s">
        <v>66</v>
      </c>
      <c r="R15" s="8" t="s">
        <v>67</v>
      </c>
      <c r="U15" s="10"/>
      <c r="V15" s="10"/>
      <c r="W15" s="10"/>
      <c r="X15" s="9"/>
      <c r="Y15" s="10"/>
    </row>
    <row r="16" spans="1:25" x14ac:dyDescent="0.25">
      <c r="A16" s="14" t="s">
        <v>7</v>
      </c>
      <c r="B16" s="15"/>
      <c r="C16" s="33" t="s">
        <v>68</v>
      </c>
      <c r="D16" s="15"/>
      <c r="E16" s="15"/>
      <c r="F16" s="15"/>
      <c r="G16" s="15"/>
      <c r="H16" s="15"/>
      <c r="I16" s="16"/>
      <c r="J16" s="9"/>
      <c r="K16" s="41" t="s">
        <v>69</v>
      </c>
      <c r="L16" s="46">
        <f>ROUND(L14-L15,3)</f>
        <v>0.14199999999999999</v>
      </c>
      <c r="M16" s="8" t="s">
        <v>70</v>
      </c>
      <c r="R16" s="8" t="s">
        <v>71</v>
      </c>
      <c r="U16" s="10"/>
      <c r="V16" s="10"/>
      <c r="W16" s="10"/>
      <c r="X16" s="9"/>
      <c r="Y16" s="10"/>
    </row>
    <row r="17" spans="1:25" x14ac:dyDescent="0.25">
      <c r="A17" s="21"/>
      <c r="B17" s="15"/>
      <c r="C17" s="15" t="s">
        <v>75</v>
      </c>
      <c r="D17" s="15"/>
      <c r="E17" s="15"/>
      <c r="F17" s="15"/>
      <c r="G17" s="15"/>
      <c r="H17" s="15"/>
      <c r="I17" s="16"/>
      <c r="J17" s="9"/>
      <c r="K17" s="41" t="s">
        <v>72</v>
      </c>
      <c r="L17" s="46">
        <f>ROUND(D8/D10,3)</f>
        <v>0.219</v>
      </c>
      <c r="M17" s="8" t="s">
        <v>73</v>
      </c>
      <c r="R17" s="8" t="s">
        <v>74</v>
      </c>
      <c r="U17" s="10"/>
      <c r="V17" s="10"/>
      <c r="W17" s="10"/>
      <c r="X17" s="9"/>
      <c r="Y17" s="10"/>
    </row>
    <row r="18" spans="1:25" x14ac:dyDescent="0.25">
      <c r="A18" s="21"/>
      <c r="B18" s="15"/>
      <c r="C18" s="15"/>
      <c r="D18" s="15"/>
      <c r="E18" s="15"/>
      <c r="F18" s="15"/>
      <c r="G18" s="15"/>
      <c r="H18" s="15"/>
      <c r="I18" s="16"/>
      <c r="J18" s="9"/>
      <c r="K18" s="41" t="s">
        <v>76</v>
      </c>
      <c r="L18" s="46">
        <f>ROUND(D7/D10,3)</f>
        <v>1.0960000000000001</v>
      </c>
      <c r="M18" s="8" t="s">
        <v>77</v>
      </c>
      <c r="R18" s="8" t="s">
        <v>78</v>
      </c>
      <c r="U18" s="10"/>
      <c r="V18" s="10"/>
      <c r="W18" s="10"/>
      <c r="X18" s="9"/>
      <c r="Y18" s="10"/>
    </row>
    <row r="19" spans="1:25" ht="15" customHeight="1" x14ac:dyDescent="0.25">
      <c r="A19" s="21"/>
      <c r="B19" s="15"/>
      <c r="C19" s="15" t="s">
        <v>156</v>
      </c>
      <c r="D19" s="15"/>
      <c r="E19" s="15"/>
      <c r="F19" s="33">
        <v>0.75</v>
      </c>
      <c r="G19" s="15"/>
      <c r="H19" s="15"/>
      <c r="I19" s="16"/>
      <c r="J19" s="9"/>
      <c r="K19" s="41" t="s">
        <v>79</v>
      </c>
      <c r="L19" s="50">
        <f>ROUND((L14-L17)/(D9*L11),4)</f>
        <v>0.79930000000000001</v>
      </c>
      <c r="M19" s="8" t="s">
        <v>80</v>
      </c>
      <c r="R19" s="8" t="s">
        <v>81</v>
      </c>
      <c r="U19" s="10"/>
      <c r="V19" s="10"/>
      <c r="W19" s="10"/>
      <c r="X19" s="9"/>
      <c r="Y19" s="10"/>
    </row>
    <row r="20" spans="1:25" ht="30" x14ac:dyDescent="0.25">
      <c r="A20" s="21"/>
      <c r="B20" s="15"/>
      <c r="C20" s="113" t="s">
        <v>121</v>
      </c>
      <c r="D20" s="114" t="s">
        <v>122</v>
      </c>
      <c r="E20" s="114" t="s">
        <v>145</v>
      </c>
      <c r="F20" s="114" t="s">
        <v>123</v>
      </c>
      <c r="G20" s="115" t="s">
        <v>142</v>
      </c>
      <c r="H20" s="116" t="s">
        <v>146</v>
      </c>
      <c r="I20" s="16"/>
      <c r="J20" s="9"/>
      <c r="K20" s="41" t="s">
        <v>82</v>
      </c>
      <c r="L20" s="51">
        <f>ROUND((L18-L17)/(D9*L11),2)</f>
        <v>4.01</v>
      </c>
      <c r="M20" s="8" t="s">
        <v>83</v>
      </c>
      <c r="R20" s="8" t="s">
        <v>84</v>
      </c>
      <c r="U20" s="10"/>
      <c r="V20" s="10"/>
      <c r="W20" s="10"/>
      <c r="X20" s="9"/>
      <c r="Y20" s="10"/>
    </row>
    <row r="21" spans="1:25" x14ac:dyDescent="0.25">
      <c r="A21" s="21"/>
      <c r="B21" s="15"/>
      <c r="C21" s="29" t="s">
        <v>128</v>
      </c>
      <c r="D21" s="117" t="s">
        <v>129</v>
      </c>
      <c r="E21" s="35">
        <v>32074.248749999999</v>
      </c>
      <c r="F21" s="117">
        <v>0.09</v>
      </c>
      <c r="G21" s="35">
        <v>208613</v>
      </c>
      <c r="H21" s="31">
        <v>10000</v>
      </c>
      <c r="I21" s="16"/>
      <c r="J21" s="9"/>
      <c r="K21" s="41" t="s">
        <v>85</v>
      </c>
      <c r="L21" s="52">
        <f>C43</f>
        <v>0.17</v>
      </c>
      <c r="M21" s="8" t="s">
        <v>86</v>
      </c>
      <c r="R21" s="8" t="s">
        <v>87</v>
      </c>
      <c r="U21" s="10"/>
      <c r="V21" s="10"/>
      <c r="W21" s="10"/>
      <c r="X21" s="9"/>
      <c r="Y21" s="10"/>
    </row>
    <row r="22" spans="1:25" x14ac:dyDescent="0.25">
      <c r="A22" s="21"/>
      <c r="B22" s="15"/>
      <c r="C22" s="29" t="s">
        <v>128</v>
      </c>
      <c r="D22" s="117" t="s">
        <v>131</v>
      </c>
      <c r="E22" s="35">
        <v>106179.13499999999</v>
      </c>
      <c r="F22" s="117">
        <v>0.11</v>
      </c>
      <c r="G22" s="35">
        <v>690596</v>
      </c>
      <c r="H22" s="31">
        <v>21000</v>
      </c>
      <c r="I22" s="16"/>
      <c r="J22" s="9"/>
      <c r="K22" s="41" t="s">
        <v>89</v>
      </c>
      <c r="L22" s="52">
        <f>C47</f>
        <v>4.18</v>
      </c>
      <c r="M22" s="8" t="s">
        <v>90</v>
      </c>
      <c r="R22" s="8" t="s">
        <v>87</v>
      </c>
      <c r="S22" s="10"/>
      <c r="T22" s="10"/>
      <c r="U22" s="10"/>
      <c r="V22" s="10"/>
      <c r="W22" s="10"/>
      <c r="X22" s="9"/>
      <c r="Y22" s="10"/>
    </row>
    <row r="23" spans="1:25" ht="15" customHeight="1" x14ac:dyDescent="0.25">
      <c r="A23" s="21"/>
      <c r="B23" s="15"/>
      <c r="C23" s="27" t="s">
        <v>134</v>
      </c>
      <c r="D23" s="118" t="s">
        <v>135</v>
      </c>
      <c r="E23" s="119">
        <v>15496.4625</v>
      </c>
      <c r="F23" s="118">
        <v>0.38</v>
      </c>
      <c r="G23" s="119">
        <v>100790</v>
      </c>
      <c r="H23" s="32">
        <v>2000</v>
      </c>
      <c r="I23" s="16"/>
      <c r="J23" s="9"/>
      <c r="K23" s="41" t="s">
        <v>92</v>
      </c>
      <c r="L23" s="52">
        <f>E47</f>
        <v>6.4899999999999999E-2</v>
      </c>
      <c r="M23" s="8" t="s">
        <v>93</v>
      </c>
      <c r="R23" s="8" t="s">
        <v>94</v>
      </c>
      <c r="S23" s="10"/>
      <c r="T23" s="10"/>
      <c r="U23" s="10"/>
      <c r="V23" s="10"/>
      <c r="W23" s="10"/>
      <c r="X23" s="9"/>
      <c r="Y23" s="10"/>
    </row>
    <row r="24" spans="1:25" ht="15" customHeight="1" x14ac:dyDescent="0.25">
      <c r="A24" s="21"/>
      <c r="B24" s="15"/>
      <c r="C24" s="15"/>
      <c r="D24" s="15"/>
      <c r="E24" s="15"/>
      <c r="F24" s="15"/>
      <c r="G24" s="15"/>
      <c r="H24" s="15"/>
      <c r="I24" s="16"/>
      <c r="J24" s="9"/>
      <c r="K24" s="41" t="s">
        <v>96</v>
      </c>
      <c r="L24" s="52">
        <f>E43+L21-1</f>
        <v>3.2699999999999951E-2</v>
      </c>
      <c r="M24" s="8" t="s">
        <v>97</v>
      </c>
      <c r="S24" s="10"/>
      <c r="T24" s="10"/>
      <c r="U24" s="10"/>
      <c r="V24" s="10"/>
      <c r="W24" s="10"/>
      <c r="X24" s="9"/>
      <c r="Y24" s="10"/>
    </row>
    <row r="25" spans="1:25" ht="15" customHeight="1" x14ac:dyDescent="0.25">
      <c r="A25" s="21"/>
      <c r="B25" s="15"/>
      <c r="C25" s="68" t="s">
        <v>88</v>
      </c>
      <c r="D25" s="15"/>
      <c r="E25" s="15"/>
      <c r="F25" s="15"/>
      <c r="G25" s="15"/>
      <c r="H25" s="15"/>
      <c r="I25" s="16"/>
      <c r="J25" s="9"/>
      <c r="K25" s="41" t="s">
        <v>99</v>
      </c>
      <c r="L25" s="46">
        <f>ROUND((L23-L24)*D9*L11,3)</f>
        <v>7.0000000000000001E-3</v>
      </c>
      <c r="M25" s="8" t="s">
        <v>100</v>
      </c>
      <c r="R25" s="8" t="s">
        <v>101</v>
      </c>
      <c r="S25" s="10"/>
      <c r="T25" s="10"/>
      <c r="U25" s="10"/>
      <c r="V25" s="10"/>
      <c r="W25" s="10"/>
      <c r="X25" s="9"/>
      <c r="Y25" s="10"/>
    </row>
    <row r="26" spans="1:25" ht="15" customHeight="1" x14ac:dyDescent="0.25">
      <c r="A26" s="21"/>
      <c r="B26" s="15"/>
      <c r="C26" s="25" t="s">
        <v>91</v>
      </c>
      <c r="D26" s="85" t="s">
        <v>55</v>
      </c>
      <c r="E26" s="85"/>
      <c r="F26" s="15"/>
      <c r="G26" s="15"/>
      <c r="H26" s="15"/>
      <c r="I26" s="16"/>
      <c r="J26" s="9"/>
      <c r="K26" s="41" t="s">
        <v>103</v>
      </c>
      <c r="L26" s="53">
        <f>ROUND(L25+L16,3)</f>
        <v>0.14899999999999999</v>
      </c>
      <c r="M26" s="8" t="s">
        <v>104</v>
      </c>
      <c r="R26" s="8" t="s">
        <v>105</v>
      </c>
      <c r="S26" s="10"/>
      <c r="T26" s="10"/>
      <c r="U26" s="10"/>
      <c r="V26" s="10"/>
      <c r="W26" s="10"/>
      <c r="X26" s="9"/>
      <c r="Y26" s="10"/>
    </row>
    <row r="27" spans="1:25" ht="15" customHeight="1" x14ac:dyDescent="0.25">
      <c r="A27" s="21"/>
      <c r="B27" s="15"/>
      <c r="C27" s="86">
        <v>51</v>
      </c>
      <c r="D27" s="87" t="s">
        <v>157</v>
      </c>
      <c r="E27" s="88"/>
      <c r="F27" s="15"/>
      <c r="G27" s="15"/>
      <c r="H27" s="15"/>
      <c r="I27" s="16"/>
      <c r="J27" s="9"/>
      <c r="R27" s="10"/>
      <c r="S27" s="10"/>
      <c r="T27" s="10"/>
      <c r="U27" s="10"/>
      <c r="V27" s="10"/>
      <c r="W27" s="10"/>
      <c r="X27" s="9"/>
      <c r="Y27" s="10"/>
    </row>
    <row r="28" spans="1:25" ht="15" customHeight="1" x14ac:dyDescent="0.25">
      <c r="A28" s="21"/>
      <c r="B28" s="15"/>
      <c r="C28" s="86">
        <v>50</v>
      </c>
      <c r="D28" s="87" t="s">
        <v>95</v>
      </c>
      <c r="E28" s="88"/>
      <c r="F28" s="15"/>
      <c r="G28" s="15"/>
      <c r="H28" s="15"/>
      <c r="I28" s="16"/>
      <c r="J28" s="9"/>
      <c r="K28" s="30" t="s">
        <v>107</v>
      </c>
      <c r="L28" s="8" t="s">
        <v>108</v>
      </c>
      <c r="R28" s="10"/>
      <c r="S28" s="10"/>
      <c r="T28" s="10"/>
      <c r="U28" s="10"/>
      <c r="V28" s="10"/>
      <c r="W28" s="10"/>
      <c r="X28" s="9"/>
      <c r="Y28" s="10"/>
    </row>
    <row r="29" spans="1:25" x14ac:dyDescent="0.25">
      <c r="A29" s="21"/>
      <c r="B29" s="15"/>
      <c r="C29" s="86">
        <v>49</v>
      </c>
      <c r="D29" s="87" t="s">
        <v>98</v>
      </c>
      <c r="E29" s="88"/>
      <c r="F29" s="15"/>
      <c r="G29" s="15"/>
      <c r="H29" s="15"/>
      <c r="I29" s="16"/>
      <c r="J29" s="9"/>
      <c r="K29" s="30" t="s">
        <v>110</v>
      </c>
      <c r="L29" s="8" t="s">
        <v>111</v>
      </c>
      <c r="R29" s="10"/>
      <c r="S29" s="10"/>
      <c r="T29" s="10"/>
      <c r="U29" s="10"/>
      <c r="V29" s="10"/>
      <c r="W29" s="10"/>
      <c r="X29" s="9"/>
      <c r="Y29" s="10"/>
    </row>
    <row r="30" spans="1:25" x14ac:dyDescent="0.25">
      <c r="A30" s="21"/>
      <c r="B30" s="15"/>
      <c r="C30" s="89">
        <v>48</v>
      </c>
      <c r="D30" s="90" t="s">
        <v>102</v>
      </c>
      <c r="E30" s="91"/>
      <c r="F30" s="15"/>
      <c r="G30" s="15"/>
      <c r="H30" s="15"/>
      <c r="I30" s="16"/>
      <c r="J30" s="9"/>
      <c r="R30" s="10"/>
      <c r="S30" s="10"/>
      <c r="T30" s="10"/>
      <c r="U30" s="10"/>
      <c r="V30" s="10"/>
      <c r="W30" s="10"/>
      <c r="X30" s="9"/>
      <c r="Y30" s="10"/>
    </row>
    <row r="31" spans="1:25" x14ac:dyDescent="0.25">
      <c r="A31" s="21"/>
      <c r="B31" s="15"/>
      <c r="C31" s="15"/>
      <c r="D31" s="15"/>
      <c r="E31" s="15"/>
      <c r="F31" s="15"/>
      <c r="G31" s="15"/>
      <c r="H31" s="15"/>
      <c r="I31" s="16"/>
      <c r="J31" s="9"/>
      <c r="K31" s="7" t="s">
        <v>115</v>
      </c>
      <c r="R31" s="10"/>
      <c r="S31" s="10"/>
      <c r="T31" s="10"/>
      <c r="U31" s="10"/>
      <c r="V31" s="10"/>
      <c r="W31" s="10"/>
      <c r="X31" s="9"/>
      <c r="Y31" s="10"/>
    </row>
    <row r="32" spans="1:25" x14ac:dyDescent="0.25">
      <c r="A32" s="21"/>
      <c r="B32" s="15"/>
      <c r="C32" s="68" t="s">
        <v>109</v>
      </c>
      <c r="D32" s="15"/>
      <c r="E32" s="15"/>
      <c r="F32" s="15"/>
      <c r="G32" s="15"/>
      <c r="H32" s="15"/>
      <c r="I32" s="16"/>
      <c r="J32" s="9"/>
      <c r="K32" s="8" t="s">
        <v>117</v>
      </c>
      <c r="R32" s="10"/>
      <c r="S32" s="10"/>
      <c r="T32" s="10"/>
      <c r="U32" s="10"/>
      <c r="V32" s="10"/>
      <c r="W32" s="10"/>
      <c r="X32" s="9"/>
      <c r="Y32" s="10"/>
    </row>
    <row r="33" spans="1:25" x14ac:dyDescent="0.25">
      <c r="A33" s="21"/>
      <c r="B33" s="15"/>
      <c r="C33" s="25" t="s">
        <v>112</v>
      </c>
      <c r="D33" s="85" t="s">
        <v>113</v>
      </c>
      <c r="E33" s="85"/>
      <c r="F33" s="15"/>
      <c r="G33" s="15"/>
      <c r="H33" s="15"/>
      <c r="I33" s="16"/>
      <c r="J33" s="9"/>
      <c r="K33" s="8" t="s">
        <v>119</v>
      </c>
      <c r="R33" s="10"/>
      <c r="S33" s="10"/>
      <c r="T33" s="10"/>
      <c r="U33" s="10"/>
      <c r="V33" s="10"/>
      <c r="W33" s="10"/>
      <c r="X33" s="9"/>
      <c r="Y33" s="10"/>
    </row>
    <row r="34" spans="1:25" ht="30" x14ac:dyDescent="0.25">
      <c r="A34" s="21"/>
      <c r="B34" s="15"/>
      <c r="C34" s="92">
        <v>5</v>
      </c>
      <c r="D34" s="93" t="s">
        <v>158</v>
      </c>
      <c r="E34" s="94"/>
      <c r="F34" s="15"/>
      <c r="G34" s="15"/>
      <c r="H34" s="15"/>
      <c r="I34" s="16"/>
      <c r="J34" s="9"/>
      <c r="K34" s="38" t="s">
        <v>121</v>
      </c>
      <c r="L34" s="38" t="s">
        <v>122</v>
      </c>
      <c r="M34" s="54" t="s">
        <v>145</v>
      </c>
      <c r="N34" s="54" t="s">
        <v>123</v>
      </c>
      <c r="O34" s="54" t="s">
        <v>124</v>
      </c>
      <c r="P34" s="38" t="s">
        <v>39</v>
      </c>
      <c r="Q34" s="55" t="s">
        <v>125</v>
      </c>
      <c r="R34" s="10" t="s">
        <v>126</v>
      </c>
      <c r="S34" s="10"/>
      <c r="T34" s="10"/>
      <c r="U34" s="10"/>
      <c r="V34" s="10"/>
      <c r="W34" s="10"/>
      <c r="X34" s="9"/>
      <c r="Y34" s="10"/>
    </row>
    <row r="35" spans="1:25" x14ac:dyDescent="0.25">
      <c r="A35" s="21"/>
      <c r="B35" s="15"/>
      <c r="C35" s="86">
        <v>6</v>
      </c>
      <c r="D35" s="87" t="s">
        <v>159</v>
      </c>
      <c r="E35" s="88"/>
      <c r="F35" s="15"/>
      <c r="G35" s="15"/>
      <c r="H35" s="15"/>
      <c r="I35" s="16"/>
      <c r="J35" s="9"/>
      <c r="K35" s="24" t="s">
        <v>128</v>
      </c>
      <c r="L35" s="24" t="s">
        <v>129</v>
      </c>
      <c r="M35" s="56">
        <f t="shared" ref="M35:N37" si="0">E21</f>
        <v>32074.248749999999</v>
      </c>
      <c r="N35" s="57">
        <f t="shared" si="0"/>
        <v>0.09</v>
      </c>
      <c r="O35" s="58">
        <f>M35*N35</f>
        <v>2886.6823875</v>
      </c>
      <c r="R35" s="10" t="s">
        <v>130</v>
      </c>
      <c r="S35" s="10"/>
      <c r="T35" s="10"/>
      <c r="U35" s="10"/>
      <c r="V35" s="10"/>
      <c r="W35" s="10"/>
      <c r="X35" s="9"/>
      <c r="Y35" s="10"/>
    </row>
    <row r="36" spans="1:25" x14ac:dyDescent="0.25">
      <c r="A36" s="21"/>
      <c r="B36" s="15"/>
      <c r="C36" s="89">
        <v>7</v>
      </c>
      <c r="D36" s="90" t="s">
        <v>160</v>
      </c>
      <c r="E36" s="91"/>
      <c r="F36" s="15"/>
      <c r="G36" s="15"/>
      <c r="H36" s="15"/>
      <c r="I36" s="16"/>
      <c r="J36" s="9"/>
      <c r="K36" s="24" t="s">
        <v>128</v>
      </c>
      <c r="L36" s="24" t="s">
        <v>131</v>
      </c>
      <c r="M36" s="56">
        <f t="shared" si="0"/>
        <v>106179.13499999999</v>
      </c>
      <c r="N36" s="57">
        <f t="shared" si="0"/>
        <v>0.11</v>
      </c>
      <c r="O36" s="58">
        <f t="shared" ref="O36:O37" si="1">M36*N36</f>
        <v>11679.70485</v>
      </c>
      <c r="R36" s="10" t="s">
        <v>132</v>
      </c>
      <c r="S36" s="10"/>
      <c r="T36" s="10"/>
      <c r="U36" s="10"/>
      <c r="V36" s="10"/>
      <c r="W36" s="10"/>
      <c r="X36" s="9"/>
      <c r="Y36" s="10"/>
    </row>
    <row r="37" spans="1:25" x14ac:dyDescent="0.25">
      <c r="A37" s="21"/>
      <c r="B37" s="15"/>
      <c r="C37" s="15"/>
      <c r="D37" s="15"/>
      <c r="E37" s="15"/>
      <c r="F37" s="15"/>
      <c r="G37" s="15"/>
      <c r="H37" s="15"/>
      <c r="I37" s="16"/>
      <c r="J37" s="9"/>
      <c r="K37" s="24" t="s">
        <v>134</v>
      </c>
      <c r="L37" s="24" t="s">
        <v>135</v>
      </c>
      <c r="M37" s="56">
        <f t="shared" si="0"/>
        <v>15496.4625</v>
      </c>
      <c r="N37" s="57">
        <f t="shared" si="0"/>
        <v>0.38</v>
      </c>
      <c r="O37" s="58">
        <f t="shared" si="1"/>
        <v>5888.6557499999999</v>
      </c>
      <c r="Q37" s="55" t="s">
        <v>125</v>
      </c>
      <c r="R37" s="10" t="s">
        <v>136</v>
      </c>
      <c r="S37" s="10"/>
      <c r="T37" s="10"/>
      <c r="U37" s="10"/>
      <c r="V37" s="10"/>
      <c r="W37" s="10"/>
      <c r="X37" s="9"/>
      <c r="Y37" s="10"/>
    </row>
    <row r="38" spans="1:25" ht="15.75" thickBot="1" x14ac:dyDescent="0.3">
      <c r="A38" s="21"/>
      <c r="B38" s="15"/>
      <c r="C38" s="68" t="s">
        <v>161</v>
      </c>
      <c r="D38" s="15"/>
      <c r="E38" s="15"/>
      <c r="F38" s="15"/>
      <c r="G38" s="15"/>
      <c r="H38" s="15"/>
      <c r="I38" s="16"/>
      <c r="J38" s="9"/>
      <c r="K38" s="59" t="s">
        <v>11</v>
      </c>
      <c r="L38" s="60"/>
      <c r="M38" s="61">
        <f>SUM(M35:M37)</f>
        <v>153749.84624999997</v>
      </c>
      <c r="N38" s="60"/>
      <c r="O38" s="61">
        <f>SUM(O35:O37)</f>
        <v>20455.042987499997</v>
      </c>
      <c r="P38" s="62">
        <f>ROUND(O38/M38,3)</f>
        <v>0.13300000000000001</v>
      </c>
      <c r="R38" s="10" t="s">
        <v>137</v>
      </c>
      <c r="S38" s="10"/>
      <c r="T38" s="10"/>
      <c r="U38" s="10"/>
      <c r="V38" s="10"/>
      <c r="W38" s="10"/>
      <c r="X38" s="9"/>
      <c r="Y38" s="10"/>
    </row>
    <row r="39" spans="1:25" x14ac:dyDescent="0.25">
      <c r="A39" s="17"/>
      <c r="B39" s="18"/>
      <c r="C39" s="68" t="s">
        <v>127</v>
      </c>
      <c r="D39" s="15"/>
      <c r="E39" s="15"/>
      <c r="F39" s="15"/>
      <c r="G39" s="15"/>
      <c r="H39" s="15"/>
      <c r="I39" s="16"/>
      <c r="J39" s="9"/>
      <c r="R39" s="10"/>
      <c r="S39" s="10"/>
      <c r="T39" s="10"/>
      <c r="U39" s="10"/>
      <c r="V39" s="10"/>
      <c r="W39" s="10"/>
      <c r="X39" s="9"/>
      <c r="Y39" s="10"/>
    </row>
    <row r="40" spans="1:25" x14ac:dyDescent="0.25">
      <c r="A40" s="21"/>
      <c r="B40" s="15"/>
      <c r="C40" s="15"/>
      <c r="D40" s="95" t="s">
        <v>91</v>
      </c>
      <c r="E40" s="96"/>
      <c r="F40" s="97"/>
      <c r="G40" s="15"/>
      <c r="H40" s="15"/>
      <c r="I40" s="16"/>
      <c r="J40" s="9"/>
      <c r="K40" s="34" t="s">
        <v>138</v>
      </c>
      <c r="R40" s="10"/>
      <c r="S40" s="10"/>
      <c r="T40" s="10"/>
      <c r="U40" s="10"/>
      <c r="V40" s="10"/>
      <c r="W40" s="10"/>
      <c r="X40" s="9"/>
      <c r="Y40" s="10"/>
    </row>
    <row r="41" spans="1:25" x14ac:dyDescent="0.25">
      <c r="A41" s="21"/>
      <c r="B41" s="15"/>
      <c r="C41" s="25" t="s">
        <v>133</v>
      </c>
      <c r="D41" s="98">
        <v>51</v>
      </c>
      <c r="E41" s="25">
        <v>50</v>
      </c>
      <c r="F41" s="28">
        <v>49</v>
      </c>
      <c r="G41" s="15"/>
      <c r="H41" s="15"/>
      <c r="I41" s="16"/>
      <c r="J41" s="9"/>
      <c r="K41" s="34" t="s">
        <v>140</v>
      </c>
      <c r="R41" s="10"/>
      <c r="S41" s="10"/>
      <c r="T41" s="10"/>
      <c r="U41" s="10"/>
      <c r="V41" s="10"/>
      <c r="W41" s="10"/>
      <c r="X41" s="9"/>
      <c r="Y41" s="10"/>
    </row>
    <row r="42" spans="1:25" x14ac:dyDescent="0.25">
      <c r="A42" s="21"/>
      <c r="B42" s="15"/>
      <c r="C42" s="99">
        <v>0.16</v>
      </c>
      <c r="D42" s="100">
        <v>0.87190000000000001</v>
      </c>
      <c r="E42" s="99">
        <v>0.86990000000000001</v>
      </c>
      <c r="F42" s="101">
        <v>0.86780000000000002</v>
      </c>
      <c r="G42" s="15"/>
      <c r="H42" s="15"/>
      <c r="I42" s="16"/>
      <c r="J42" s="9"/>
      <c r="R42" s="10"/>
      <c r="S42" s="10"/>
      <c r="T42" s="10"/>
      <c r="U42" s="10"/>
      <c r="V42" s="10"/>
      <c r="W42" s="10"/>
      <c r="X42" s="9"/>
      <c r="Y42" s="10"/>
    </row>
    <row r="43" spans="1:25" x14ac:dyDescent="0.25">
      <c r="A43" s="21"/>
      <c r="B43" s="15"/>
      <c r="C43" s="102">
        <v>0.17</v>
      </c>
      <c r="D43" s="103">
        <v>0.8649</v>
      </c>
      <c r="E43" s="102">
        <v>0.86270000000000002</v>
      </c>
      <c r="F43" s="104">
        <v>0.86050000000000004</v>
      </c>
      <c r="G43" s="15"/>
      <c r="H43" s="15"/>
      <c r="I43" s="16"/>
      <c r="J43" s="9"/>
      <c r="K43" s="7" t="s">
        <v>141</v>
      </c>
      <c r="R43" s="10"/>
      <c r="S43" s="10"/>
      <c r="T43" s="10"/>
      <c r="U43" s="10"/>
      <c r="V43" s="10"/>
      <c r="W43" s="10"/>
      <c r="X43" s="9"/>
      <c r="Y43" s="10"/>
    </row>
    <row r="44" spans="1:25" ht="31.5" customHeight="1" x14ac:dyDescent="0.25">
      <c r="A44" s="21"/>
      <c r="B44" s="15"/>
      <c r="C44" s="102">
        <v>0.18</v>
      </c>
      <c r="D44" s="103">
        <v>0.85799999999999998</v>
      </c>
      <c r="E44" s="102">
        <v>0.85570000000000002</v>
      </c>
      <c r="F44" s="104">
        <v>0.85340000000000005</v>
      </c>
      <c r="G44" s="15"/>
      <c r="H44" s="15"/>
      <c r="I44" s="16"/>
      <c r="J44" s="9"/>
      <c r="K44" s="54" t="s">
        <v>121</v>
      </c>
      <c r="L44" s="54" t="s">
        <v>122</v>
      </c>
      <c r="M44" s="54" t="s">
        <v>142</v>
      </c>
      <c r="N44" s="54" t="s">
        <v>143</v>
      </c>
      <c r="O44" s="54" t="s">
        <v>144</v>
      </c>
      <c r="P44" s="54" t="s">
        <v>145</v>
      </c>
      <c r="Q44" s="54" t="s">
        <v>146</v>
      </c>
      <c r="R44" s="63" t="s">
        <v>55</v>
      </c>
      <c r="S44" s="10"/>
      <c r="T44" s="10"/>
      <c r="U44" s="10"/>
      <c r="V44" s="10"/>
      <c r="W44" s="10"/>
      <c r="X44" s="9"/>
      <c r="Y44" s="10"/>
    </row>
    <row r="45" spans="1:25" x14ac:dyDescent="0.25">
      <c r="A45" s="21"/>
      <c r="B45" s="15"/>
      <c r="C45" s="105" t="s">
        <v>139</v>
      </c>
      <c r="D45" s="106" t="s">
        <v>139</v>
      </c>
      <c r="E45" s="105" t="s">
        <v>139</v>
      </c>
      <c r="F45" s="107" t="s">
        <v>139</v>
      </c>
      <c r="G45" s="15"/>
      <c r="H45" s="15"/>
      <c r="I45" s="16"/>
      <c r="J45" s="9"/>
      <c r="K45" s="24" t="s">
        <v>128</v>
      </c>
      <c r="L45" s="24" t="s">
        <v>129</v>
      </c>
      <c r="M45" s="56">
        <f>G21</f>
        <v>208613</v>
      </c>
      <c r="N45" s="24"/>
      <c r="O45" s="24"/>
      <c r="P45" s="58">
        <f>M45*$N$48*$O$48</f>
        <v>32074.248749999999</v>
      </c>
      <c r="Q45" s="56">
        <f>H21</f>
        <v>10000</v>
      </c>
      <c r="R45" s="64">
        <f>P45/Q45</f>
        <v>3.2074248750000001</v>
      </c>
      <c r="S45" s="10"/>
      <c r="T45" s="10"/>
      <c r="U45" s="10"/>
      <c r="V45" s="10"/>
      <c r="W45" s="10"/>
      <c r="X45" s="9"/>
      <c r="Y45" s="10"/>
    </row>
    <row r="46" spans="1:25" x14ac:dyDescent="0.25">
      <c r="A46" s="21"/>
      <c r="B46" s="15"/>
      <c r="C46" s="120">
        <v>4.17</v>
      </c>
      <c r="D46" s="103">
        <v>7.7200000000000005E-2</v>
      </c>
      <c r="E46" s="102">
        <v>6.54E-2</v>
      </c>
      <c r="F46" s="104">
        <v>5.45E-2</v>
      </c>
      <c r="G46" s="15"/>
      <c r="H46" s="15"/>
      <c r="I46" s="16"/>
      <c r="J46" s="9"/>
      <c r="K46" s="24" t="s">
        <v>128</v>
      </c>
      <c r="L46" s="24" t="s">
        <v>131</v>
      </c>
      <c r="M46" s="56">
        <f>G22</f>
        <v>690596</v>
      </c>
      <c r="N46" s="24"/>
      <c r="O46" s="24"/>
      <c r="P46" s="58">
        <f t="shared" ref="P46:P47" si="2">M46*$N$48*$O$48</f>
        <v>106179.13499999999</v>
      </c>
      <c r="Q46" s="56">
        <f>H22</f>
        <v>21000</v>
      </c>
      <c r="R46" s="64">
        <f t="shared" ref="R46:R47" si="3">P46/Q46</f>
        <v>5.0561492857142856</v>
      </c>
      <c r="S46" s="10"/>
      <c r="T46" s="10"/>
      <c r="U46" s="10"/>
      <c r="V46" s="10"/>
      <c r="W46" s="10"/>
      <c r="X46" s="9"/>
      <c r="Y46" s="10"/>
    </row>
    <row r="47" spans="1:25" x14ac:dyDescent="0.25">
      <c r="A47" s="21"/>
      <c r="B47" s="15"/>
      <c r="C47" s="102">
        <v>4.18</v>
      </c>
      <c r="D47" s="103">
        <v>7.6799999999999993E-2</v>
      </c>
      <c r="E47" s="102">
        <v>6.4899999999999999E-2</v>
      </c>
      <c r="F47" s="104">
        <v>5.4100000000000002E-2</v>
      </c>
      <c r="G47" s="15"/>
      <c r="H47" s="15"/>
      <c r="I47" s="16"/>
      <c r="J47" s="9"/>
      <c r="K47" s="24" t="s">
        <v>134</v>
      </c>
      <c r="L47" s="24" t="s">
        <v>135</v>
      </c>
      <c r="M47" s="56">
        <f>G23</f>
        <v>100790</v>
      </c>
      <c r="N47" s="24"/>
      <c r="O47" s="24"/>
      <c r="P47" s="58">
        <f t="shared" si="2"/>
        <v>15496.4625</v>
      </c>
      <c r="Q47" s="56">
        <f>H23</f>
        <v>2000</v>
      </c>
      <c r="R47" s="64">
        <f t="shared" si="3"/>
        <v>7.7482312499999999</v>
      </c>
      <c r="S47" s="10"/>
      <c r="T47" s="10"/>
      <c r="U47" s="10"/>
      <c r="V47" s="10"/>
      <c r="W47" s="10"/>
      <c r="X47" s="9"/>
      <c r="Y47" s="10"/>
    </row>
    <row r="48" spans="1:25" ht="15.75" thickBot="1" x14ac:dyDescent="0.3">
      <c r="A48" s="21"/>
      <c r="B48" s="15"/>
      <c r="C48" s="108">
        <v>4.1900000000000004</v>
      </c>
      <c r="D48" s="109">
        <v>7.6300000000000007E-2</v>
      </c>
      <c r="E48" s="108">
        <v>6.4399999999999999E-2</v>
      </c>
      <c r="F48" s="110">
        <v>5.3699999999999998E-2</v>
      </c>
      <c r="G48" s="15"/>
      <c r="H48" s="15"/>
      <c r="I48" s="16"/>
      <c r="J48" s="9"/>
      <c r="K48" s="59" t="s">
        <v>11</v>
      </c>
      <c r="L48" s="59"/>
      <c r="M48" s="59"/>
      <c r="N48" s="65">
        <v>0.75</v>
      </c>
      <c r="O48" s="66">
        <f>L8</f>
        <v>0.20499999999999999</v>
      </c>
      <c r="P48" s="59"/>
      <c r="Q48" s="59"/>
      <c r="R48" s="67">
        <f>ROUND(SUM(R45:R47),2)</f>
        <v>16.010000000000002</v>
      </c>
      <c r="S48" s="10"/>
      <c r="T48" s="10"/>
      <c r="U48" s="10"/>
      <c r="V48" s="10"/>
      <c r="W48" s="10"/>
      <c r="X48" s="9"/>
      <c r="Y48" s="10"/>
    </row>
    <row r="49" spans="1:25" ht="15.75" thickBot="1" x14ac:dyDescent="0.3">
      <c r="A49" s="26"/>
      <c r="B49" s="22"/>
      <c r="C49" s="22"/>
      <c r="D49" s="22"/>
      <c r="E49" s="22"/>
      <c r="F49" s="22"/>
      <c r="G49" s="22"/>
      <c r="H49" s="22"/>
      <c r="I49" s="23"/>
      <c r="J49" s="9"/>
      <c r="K49" s="36" t="s">
        <v>147</v>
      </c>
      <c r="R49" s="10"/>
      <c r="S49" s="10"/>
      <c r="T49" s="10"/>
      <c r="U49" s="10"/>
      <c r="V49" s="10"/>
      <c r="W49" s="10"/>
      <c r="X49" s="9"/>
      <c r="Y49" s="10"/>
    </row>
    <row r="50" spans="1:25" x14ac:dyDescent="0.25">
      <c r="J50" s="9"/>
      <c r="X50" s="9"/>
    </row>
    <row r="51" spans="1:25" x14ac:dyDescent="0.25">
      <c r="J51" s="9"/>
      <c r="X51" s="9"/>
    </row>
    <row r="52" spans="1:25" x14ac:dyDescent="0.25">
      <c r="J52" s="9"/>
      <c r="X52" s="9"/>
    </row>
    <row r="53" spans="1:25" x14ac:dyDescent="0.25">
      <c r="J53" s="9"/>
      <c r="X53" s="9"/>
    </row>
    <row r="54" spans="1:25" x14ac:dyDescent="0.25">
      <c r="J54" s="9"/>
      <c r="X54" s="9"/>
    </row>
    <row r="55" spans="1:25" x14ac:dyDescent="0.25">
      <c r="J55" s="9"/>
      <c r="X55" s="9"/>
    </row>
    <row r="56" spans="1:25" x14ac:dyDescent="0.25">
      <c r="J56" s="9"/>
      <c r="X56" s="9"/>
    </row>
    <row r="57" spans="1:25" x14ac:dyDescent="0.25">
      <c r="J57" s="9"/>
      <c r="X57" s="9"/>
    </row>
  </sheetData>
  <sheetProtection algorithmName="SHA-512" hashValue="e/3FqyiPlzZD/eBkkriy3dkiVJy+XkbGc0t1mULQ7jR9bjUCp6BTCi4S1tXml/madr/bfqh65UuITz/FtP5TfQ==" saltValue="VWbS+KY4KAqhE3pfuNVKLA==" spinCount="100000" sheet="1" objects="1" scenarios="1" formatCells="0" formatColumns="0" formatRows="0"/>
  <mergeCells count="1">
    <mergeCell ref="H1:I1"/>
  </mergeCells>
  <hyperlinks>
    <hyperlink ref="H1" location="TOC!A1" display="Return to TOC" xr:uid="{76514334-EF27-426C-9699-A78B521BF115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TOC</vt:lpstr>
      <vt:lpstr>W-NCCI-Circular1</vt:lpstr>
      <vt:lpstr>W-NCCI-Circular2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</cp:lastModifiedBy>
  <dcterms:created xsi:type="dcterms:W3CDTF">2021-03-10T11:20:16Z</dcterms:created>
  <dcterms:modified xsi:type="dcterms:W3CDTF">2022-01-17T19:30:35Z</dcterms:modified>
</cp:coreProperties>
</file>