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7A36A054-1B28-417F-8017-6D658D812266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NCCI-Experience1" sheetId="53" r:id="rId2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4" i="53" l="1"/>
  <c r="M43" i="53"/>
  <c r="O30" i="53"/>
  <c r="O29" i="53"/>
  <c r="O28" i="53"/>
  <c r="O27" i="53"/>
  <c r="O26" i="53"/>
  <c r="Q26" i="53"/>
  <c r="N30" i="53"/>
  <c r="M30" i="53"/>
  <c r="N29" i="53"/>
  <c r="M29" i="53"/>
  <c r="N28" i="53"/>
  <c r="M28" i="53"/>
  <c r="N27" i="53"/>
  <c r="M27" i="53"/>
  <c r="N26" i="53"/>
  <c r="M26" i="53"/>
  <c r="M18" i="53"/>
  <c r="M17" i="53"/>
  <c r="M8" i="53"/>
  <c r="M7" i="53"/>
  <c r="M4" i="53"/>
  <c r="M3" i="53"/>
  <c r="P28" i="53" l="1"/>
  <c r="P26" i="53"/>
  <c r="P30" i="53"/>
  <c r="N12" i="53"/>
  <c r="N14" i="53" s="1"/>
  <c r="P29" i="53"/>
  <c r="O31" i="53" l="1"/>
  <c r="P27" i="53"/>
  <c r="P31" i="53" s="1"/>
  <c r="M39" i="53" s="1"/>
  <c r="M46" i="53" l="1"/>
  <c r="M47" i="53"/>
  <c r="M38" i="53"/>
</calcChain>
</file>

<file path=xl/sharedStrings.xml><?xml version="1.0" encoding="utf-8"?>
<sst xmlns="http://schemas.openxmlformats.org/spreadsheetml/2006/main" count="96" uniqueCount="84">
  <si>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</si>
  <si>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</si>
  <si>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</si>
  <si>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</si>
  <si>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</si>
  <si>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</si>
  <si>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</si>
  <si>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</si>
  <si>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</si>
  <si>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</si>
  <si>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</si>
  <si>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=</t>
  </si>
  <si>
    <t>Total</t>
  </si>
  <si>
    <t>Exam 8: NCCI Experience Rating</t>
  </si>
  <si>
    <t>W-NCCI-Experience1</t>
  </si>
  <si>
    <t>NCCI.ExperienceRating</t>
  </si>
  <si>
    <t>2016.Q10</t>
  </si>
  <si>
    <t>Calculate the experience rating modification</t>
  </si>
  <si>
    <t>Using the first table provided we can look up the ELR and discount ratio for the risk. It's implicit this is an intrastate risk for Alabama.</t>
  </si>
  <si>
    <t>ELR:</t>
  </si>
  <si>
    <t>Discount Ratio:</t>
  </si>
  <si>
    <t>Next, we need the expected losses. Find this by multiplying the ELR by the payroll divided by 100.</t>
  </si>
  <si>
    <t>Expected Loss =</t>
  </si>
  <si>
    <t>Payroll (Experience Period)</t>
  </si>
  <si>
    <t xml:space="preserve"> =</t>
  </si>
  <si>
    <t>&lt;= Expected Loss, E</t>
  </si>
  <si>
    <t>State</t>
  </si>
  <si>
    <t>AL</t>
  </si>
  <si>
    <t>Class</t>
  </si>
  <si>
    <t>Using the discount ratio we can split this into the expected primary and expected excess losses.</t>
  </si>
  <si>
    <t>Expected Primary Loss =</t>
  </si>
  <si>
    <t>Discount Ratio * Expected Loss</t>
  </si>
  <si>
    <r>
      <t>&lt;=E</t>
    </r>
    <r>
      <rPr>
        <b/>
        <vertAlign val="subscript"/>
        <sz val="11"/>
        <color rgb="FF0070C0"/>
        <rFont val="Calibri"/>
        <family val="2"/>
        <scheme val="minor"/>
      </rPr>
      <t>p</t>
    </r>
  </si>
  <si>
    <t>Expected Excess Loss =</t>
  </si>
  <si>
    <t>Expected Loss - Expected Primary Loss</t>
  </si>
  <si>
    <t>Claim Number</t>
  </si>
  <si>
    <t>Loss</t>
  </si>
  <si>
    <r>
      <t>&lt;= E</t>
    </r>
    <r>
      <rPr>
        <b/>
        <vertAlign val="subscript"/>
        <sz val="11"/>
        <color rgb="FF0070C0"/>
        <rFont val="Calibri"/>
        <family val="2"/>
        <scheme val="minor"/>
      </rPr>
      <t>e</t>
    </r>
  </si>
  <si>
    <t>Indemnity</t>
  </si>
  <si>
    <t>Medical</t>
  </si>
  <si>
    <t>Now we can look up the weighting value and ballast value based on the expected loss.</t>
  </si>
  <si>
    <t xml:space="preserve">Weighting Value = </t>
  </si>
  <si>
    <t>&lt;= W</t>
  </si>
  <si>
    <t>Ballast Value =</t>
  </si>
  <si>
    <t>&lt;= B</t>
  </si>
  <si>
    <t>All that remains now is to calculate the actual primary and actual excess losses subject to the state accident limits.</t>
  </si>
  <si>
    <t>Since each claim only involves one person, the state multiple claim accident limit doesn't apply.</t>
  </si>
  <si>
    <t>Calculate the experience modification. You may use the information provided below.</t>
  </si>
  <si>
    <t>Since no claims are over the state per claim accident limit, no individual loss capping is required either.</t>
  </si>
  <si>
    <t>Class Code</t>
  </si>
  <si>
    <t>ELR</t>
  </si>
  <si>
    <t>D Ratio</t>
  </si>
  <si>
    <t>(1)</t>
  </si>
  <si>
    <t>(2)</t>
  </si>
  <si>
    <t>Primary Loss</t>
  </si>
  <si>
    <t>Excess Loss</t>
  </si>
  <si>
    <t>Notes:</t>
  </si>
  <si>
    <t xml:space="preserve">(2) = Loss - (1), if Loss Type = Medical then Loss is reduced by 70% </t>
  </si>
  <si>
    <t>Expected Losses</t>
  </si>
  <si>
    <t>Weighting Value</t>
  </si>
  <si>
    <t>92,134 – 106,385</t>
  </si>
  <si>
    <t>106,386 – 120,906</t>
  </si>
  <si>
    <r>
      <t>A</t>
    </r>
    <r>
      <rPr>
        <b/>
        <vertAlign val="subscript"/>
        <sz val="11"/>
        <color rgb="FF0070C0"/>
        <rFont val="Calibri"/>
        <family val="2"/>
        <scheme val="minor"/>
      </rPr>
      <t>p</t>
    </r>
    <r>
      <rPr>
        <b/>
        <sz val="11"/>
        <color rgb="FF0070C0"/>
        <rFont val="Calibri"/>
        <family val="2"/>
        <scheme val="minor"/>
      </rPr>
      <t xml:space="preserve"> =&gt;</t>
    </r>
  </si>
  <si>
    <r>
      <t>&lt;= A</t>
    </r>
    <r>
      <rPr>
        <b/>
        <vertAlign val="subscript"/>
        <sz val="11"/>
        <color rgb="FF0070C0"/>
        <rFont val="Calibri"/>
        <family val="2"/>
        <scheme val="minor"/>
      </rPr>
      <t>e</t>
    </r>
  </si>
  <si>
    <t>Ballast Value</t>
  </si>
  <si>
    <t>95,999 – 128,908</t>
  </si>
  <si>
    <t>Now apply the experience modification formula:</t>
  </si>
  <si>
    <t>128,909 – 162,618</t>
  </si>
  <si>
    <t>G</t>
  </si>
  <si>
    <t>State Per Claim Accident Limit</t>
  </si>
  <si>
    <t>State Multiple Claim Accident Limit</t>
  </si>
  <si>
    <t>Experience Mod =</t>
  </si>
  <si>
    <t xml:space="preserve">=  </t>
  </si>
  <si>
    <t>&lt;= Note rounded to 2 decimal places</t>
  </si>
  <si>
    <t>Now check the maximum debit criteria:</t>
  </si>
  <si>
    <t xml:space="preserve">Max Debit Mod = </t>
  </si>
  <si>
    <t xml:space="preserve">= </t>
  </si>
  <si>
    <t>&lt;= Final answer</t>
  </si>
  <si>
    <t xml:space="preserve">An insured is subject to experience rating under the National Council on Compensation Insurance (NCCI)'s </t>
  </si>
  <si>
    <t xml:space="preserve">Experience Rating Plan Manual for Workers' Compensation and Employers Liability Insurance. </t>
  </si>
  <si>
    <t>The following information about the insured is given:</t>
  </si>
  <si>
    <t xml:space="preserve">The following claims apply to the experience period. Each claim involves only one person, and </t>
  </si>
  <si>
    <t>none are disease claims:</t>
  </si>
  <si>
    <t>AL Primary/Excess Split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</si>
</sst>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vertAlign val="subscript"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6" xfId="0" applyFill="1" applyBorder="1" applyAlignment="1" applyProtection="1">
      <alignment horizontal="centerContinuous"/>
    </xf>
    <xf numFmtId="0" fontId="0" fillId="0" borderId="0" xfId="0" quotePrefix="1" applyAlignment="1" applyProtection="1">
      <alignment horizontal="righ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2" borderId="19" xfId="0" applyFill="1" applyBorder="1" applyAlignment="1" applyProtection="1">
      <alignment horizontal="centerContinuous"/>
    </xf>
    <xf numFmtId="0" fontId="0" fillId="2" borderId="20" xfId="0" applyFill="1" applyBorder="1" applyProtection="1"/>
    <xf numFmtId="0" fontId="0" fillId="2" borderId="20" xfId="0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Continuous"/>
    </xf>
    <xf numFmtId="0" fontId="0" fillId="2" borderId="17" xfId="0" applyFill="1" applyBorder="1" applyProtection="1"/>
    <xf numFmtId="0" fontId="0" fillId="2" borderId="17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2" xfId="0" applyFill="1" applyBorder="1" applyProtection="1"/>
    <xf numFmtId="0" fontId="0" fillId="2" borderId="16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6" fontId="0" fillId="3" borderId="0" xfId="0" applyNumberFormat="1" applyFill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0" borderId="0" xfId="0" applyAlignment="1" applyProtection="1">
      <alignment horizontal="right"/>
      <protection locked="0"/>
    </xf>
    <xf numFmtId="3" fontId="7" fillId="0" borderId="0" xfId="0" applyNumberFormat="1" applyFont="1" applyAlignment="1" applyProtection="1">
      <alignment horizontal="left"/>
      <protection locked="0"/>
    </xf>
    <xf numFmtId="6" fontId="0" fillId="3" borderId="0" xfId="0" applyNumberFormat="1" applyFill="1" applyProtection="1">
      <protection locked="0"/>
    </xf>
    <xf numFmtId="3" fontId="0" fillId="3" borderId="0" xfId="0" applyNumberFormat="1" applyFill="1" applyAlignment="1" applyProtection="1">
      <alignment horizontal="left"/>
      <protection locked="0"/>
    </xf>
    <xf numFmtId="0" fontId="0" fillId="0" borderId="0" xfId="0" quotePrefix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3" fontId="0" fillId="0" borderId="21" xfId="0" applyNumberFormat="1" applyBorder="1" applyAlignment="1" applyProtection="1">
      <alignment horizontal="center"/>
      <protection locked="0"/>
    </xf>
    <xf numFmtId="3" fontId="0" fillId="3" borderId="23" xfId="0" applyNumberFormat="1" applyFill="1" applyBorder="1" applyAlignment="1" applyProtection="1">
      <alignment horizontal="center"/>
      <protection locked="0"/>
    </xf>
    <xf numFmtId="3" fontId="0" fillId="3" borderId="22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3" fontId="0" fillId="3" borderId="13" xfId="0" applyNumberFormat="1" applyFill="1" applyBorder="1" applyAlignment="1" applyProtection="1">
      <alignment horizontal="center"/>
      <protection locked="0"/>
    </xf>
    <xf numFmtId="3" fontId="0" fillId="3" borderId="10" xfId="0" applyNumberFormat="1" applyFill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3" borderId="14" xfId="0" applyNumberFormat="1" applyFill="1" applyBorder="1" applyAlignment="1" applyProtection="1">
      <alignment horizontal="center"/>
      <protection locked="0"/>
    </xf>
    <xf numFmtId="3" fontId="0" fillId="3" borderId="18" xfId="0" applyNumberFormat="1" applyFill="1" applyBorder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3" fontId="7" fillId="0" borderId="19" xfId="0" applyNumberFormat="1" applyFont="1" applyBorder="1" applyAlignment="1" applyProtection="1">
      <alignment horizontal="right"/>
      <protection locked="0"/>
    </xf>
    <xf numFmtId="3" fontId="0" fillId="3" borderId="11" xfId="0" applyNumberFormat="1" applyFill="1" applyBorder="1" applyAlignment="1" applyProtection="1">
      <alignment horizontal="center"/>
      <protection locked="0"/>
    </xf>
    <xf numFmtId="3" fontId="0" fillId="3" borderId="16" xfId="0" applyNumberFormat="1" applyFill="1" applyBorder="1" applyAlignment="1" applyProtection="1">
      <alignment horizontal="center"/>
      <protection locked="0"/>
    </xf>
    <xf numFmtId="0" fontId="0" fillId="3" borderId="20" xfId="0" applyFill="1" applyBorder="1" applyProtection="1">
      <protection locked="0"/>
    </xf>
    <xf numFmtId="0" fontId="0" fillId="3" borderId="21" xfId="0" applyFill="1" applyBorder="1" applyProtection="1">
      <protection locked="0"/>
    </xf>
    <xf numFmtId="0" fontId="0" fillId="3" borderId="22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10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3" fontId="0" fillId="3" borderId="21" xfId="0" applyNumberFormat="1" applyFill="1" applyBorder="1" applyProtection="1">
      <protection locked="0"/>
    </xf>
    <xf numFmtId="3" fontId="0" fillId="3" borderId="22" xfId="0" applyNumberFormat="1" applyFill="1" applyBorder="1" applyProtection="1">
      <protection locked="0"/>
    </xf>
    <xf numFmtId="3" fontId="0" fillId="3" borderId="0" xfId="0" applyNumberFormat="1" applyFill="1" applyProtection="1">
      <protection locked="0"/>
    </xf>
    <xf numFmtId="3" fontId="0" fillId="3" borderId="10" xfId="0" applyNumberFormat="1" applyFill="1" applyBorder="1" applyProtection="1">
      <protection locked="0"/>
    </xf>
    <xf numFmtId="3" fontId="0" fillId="3" borderId="1" xfId="0" applyNumberFormat="1" applyFill="1" applyBorder="1" applyProtection="1">
      <protection locked="0"/>
    </xf>
    <xf numFmtId="3" fontId="0" fillId="3" borderId="18" xfId="0" applyNumberFormat="1" applyFill="1" applyBorder="1" applyProtection="1">
      <protection locked="0"/>
    </xf>
    <xf numFmtId="2" fontId="0" fillId="3" borderId="0" xfId="0" applyNumberFormat="1" applyFill="1" applyAlignment="1" applyProtection="1">
      <alignment horizontal="left"/>
      <protection locked="0"/>
    </xf>
    <xf numFmtId="2" fontId="0" fillId="4" borderId="0" xfId="0" applyNumberFormat="1" applyFill="1" applyAlignment="1" applyProtection="1">
      <alignment horizontal="left"/>
      <protection locked="0"/>
    </xf>
    <xf numFmtId="6" fontId="0" fillId="2" borderId="23" xfId="0" applyNumberFormat="1" applyFill="1" applyBorder="1" applyAlignment="1" applyProtection="1">
      <alignment horizontal="center"/>
    </xf>
    <xf numFmtId="6" fontId="0" fillId="2" borderId="10" xfId="0" applyNumberFormat="1" applyFill="1" applyBorder="1" applyAlignment="1" applyProtection="1">
      <alignment horizontal="center"/>
    </xf>
    <xf numFmtId="6" fontId="0" fillId="2" borderId="18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Continuous"/>
    </xf>
    <xf numFmtId="0" fontId="0" fillId="2" borderId="10" xfId="0" applyFill="1" applyBorder="1" applyAlignment="1" applyProtection="1">
      <alignment horizontal="centerContinuous"/>
    </xf>
    <xf numFmtId="0" fontId="0" fillId="2" borderId="1" xfId="0" applyFill="1" applyBorder="1" applyAlignment="1" applyProtection="1">
      <alignment horizontal="centerContinuous"/>
    </xf>
    <xf numFmtId="0" fontId="0" fillId="2" borderId="18" xfId="0" applyFill="1" applyBorder="1" applyAlignment="1" applyProtection="1">
      <alignment horizontal="centerContinuous"/>
    </xf>
    <xf numFmtId="3" fontId="0" fillId="2" borderId="0" xfId="0" applyNumberFormat="1" applyFill="1" applyBorder="1" applyAlignment="1" applyProtection="1">
      <alignment horizontal="centerContinuous"/>
    </xf>
    <xf numFmtId="3" fontId="0" fillId="2" borderId="1" xfId="0" applyNumberFormat="1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Continuous"/>
    </xf>
    <xf numFmtId="0" fontId="0" fillId="2" borderId="17" xfId="0" applyFill="1" applyBorder="1" applyAlignment="1" applyProtection="1">
      <alignment horizontal="centerContinuous"/>
    </xf>
    <xf numFmtId="0" fontId="0" fillId="2" borderId="15" xfId="0" applyFill="1" applyBorder="1" applyAlignment="1" applyProtection="1">
      <alignment horizontal="centerContinuous"/>
    </xf>
    <xf numFmtId="164" fontId="0" fillId="2" borderId="15" xfId="0" applyNumberFormat="1" applyFill="1" applyBorder="1" applyAlignment="1" applyProtection="1">
      <alignment horizontal="centerContinuous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2"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230716</xdr:colOff>
      <xdr:row>33</xdr:row>
      <xdr:rowOff>103717</xdr:rowOff>
    </xdr:from>
    <xdr:ext cx="3595984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7F1D3BA-3CFA-4FB7-9154-8558A408CE2D}"/>
                </a:ext>
              </a:extLst>
            </xdr:cNvPr>
            <xdr:cNvSpPr txBox="1"/>
          </xdr:nvSpPr>
          <xdr:spPr>
            <a:xfrm>
              <a:off x="9165166" y="6695017"/>
              <a:ext cx="3595984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Experience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Modification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7F1D3BA-3CFA-4FB7-9154-8558A408CE2D}"/>
                </a:ext>
              </a:extLst>
            </xdr:cNvPr>
            <xdr:cNvSpPr txBox="1"/>
          </xdr:nvSpPr>
          <xdr:spPr>
            <a:xfrm>
              <a:off x="9165166" y="6695017"/>
              <a:ext cx="3595984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"Experience Modification = "  (𝐴_𝑝+(1−𝑊)⋅𝐸_𝑒+𝐵+〖𝑊⋅𝐴〗_𝑒)/(𝐸_𝑝+(1−𝑊)⋅𝐸_𝑒+𝐵+𝑊⋅𝐸_𝑒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156633</xdr:colOff>
      <xdr:row>39</xdr:row>
      <xdr:rowOff>103717</xdr:rowOff>
    </xdr:from>
    <xdr:ext cx="298601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1586B2B-BC0B-4183-8F62-7E4EA7ED4C85}"/>
                </a:ext>
              </a:extLst>
            </xdr:cNvPr>
            <xdr:cNvSpPr txBox="1"/>
          </xdr:nvSpPr>
          <xdr:spPr>
            <a:xfrm>
              <a:off x="10529358" y="7647517"/>
              <a:ext cx="298601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Max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.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Debit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Mod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=1+0.0004⋅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Expected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Loss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1586B2B-BC0B-4183-8F62-7E4EA7ED4C85}"/>
                </a:ext>
              </a:extLst>
            </xdr:cNvPr>
            <xdr:cNvSpPr txBox="1"/>
          </xdr:nvSpPr>
          <xdr:spPr>
            <a:xfrm>
              <a:off x="10529358" y="7647517"/>
              <a:ext cx="298601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"Max. Debit Mod"=1+0.0004⋅("Expected Loss" /𝐺)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99" t="s">
        <v>13</v>
      </c>
      <c r="B5" s="99"/>
      <c r="C5" s="99"/>
    </row>
    <row r="6" spans="1:3" ht="15" customHeight="1" x14ac:dyDescent="0.25">
      <c r="A6" s="99"/>
      <c r="B6" s="99"/>
      <c r="C6" s="99"/>
    </row>
    <row r="7" spans="1:3" ht="15" customHeight="1" x14ac:dyDescent="0.25"/>
    <row r="8" spans="1:3" ht="15" customHeight="1" x14ac:dyDescent="0.3">
      <c r="A8" s="100" t="s">
        <v>10</v>
      </c>
      <c r="B8" s="100"/>
      <c r="C8" s="100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14</v>
      </c>
      <c r="C11" s="1" t="s">
        <v>17</v>
      </c>
    </row>
    <row r="12" spans="1:3" x14ac:dyDescent="0.25">
      <c r="A12" s="4"/>
    </row>
    <row r="13" spans="1:3" x14ac:dyDescent="0.25">
      <c r="A13" s="4"/>
      <c r="C13"/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XTikLof5ykXdrtgWE2zKvUISlpZuRHg0ow9hBC2qxDMYCWg66frwJFAXLg3KiqhXZrQTRxGVyz0TNlhZM3tViA==" saltValue="s11OBXO0Tv4oOfgPvP/gXQ==" spinCount="100000" sheet="1" objects="1" scenarios="1" formatCells="0" formatColumns="0" formatRows="0"/>
  <mergeCells count="2">
    <mergeCell ref="A5:C6"/>
    <mergeCell ref="A8:C8"/>
  </mergeCells>
  <hyperlinks>
    <hyperlink ref="A11" location="'W-NCCI-Experience1'!A1" display="'W-NCCI-Experience1'!A1" xr:uid="{DC971D5C-483B-4A01-B4E0-7E9F4C0FB7EB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B390-A149-40FE-BD14-21E00A1E9D96}">
  <sheetPr codeName="Sheet89"/>
  <dimension ref="A1:Z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24.85546875" style="8" customWidth="1"/>
    <col min="4" max="4" width="11.5703125" style="8" bestFit="1" customWidth="1"/>
    <col min="5" max="5" width="11.5703125" style="8" customWidth="1"/>
    <col min="6" max="6" width="12.28515625" style="8" customWidth="1"/>
    <col min="7" max="7" width="12.5703125" style="8" bestFit="1" customWidth="1"/>
    <col min="8" max="8" width="9.140625" style="8"/>
    <col min="9" max="10" width="9.140625" style="8" customWidth="1"/>
    <col min="11" max="11" width="2.7109375" style="8" customWidth="1"/>
    <col min="12" max="12" width="16.85546875" style="8" customWidth="1"/>
    <col min="13" max="13" width="11" style="8" customWidth="1"/>
    <col min="14" max="14" width="9.28515625" style="8" customWidth="1"/>
    <col min="15" max="15" width="12.42578125" style="8" bestFit="1" customWidth="1"/>
    <col min="16" max="16" width="11.140625" style="8" bestFit="1" customWidth="1"/>
    <col min="17" max="18" width="9.28515625" style="8" customWidth="1"/>
    <col min="19" max="20" width="9.140625" style="8" customWidth="1"/>
    <col min="21" max="21" width="9.140625" style="8"/>
    <col min="22" max="22" width="9.140625" style="8" customWidth="1"/>
    <col min="23" max="24" width="4.7109375" style="8" customWidth="1"/>
    <col min="25" max="16384" width="9.140625" style="8"/>
  </cols>
  <sheetData>
    <row r="1" spans="1:26" x14ac:dyDescent="0.25">
      <c r="A1" s="11" t="s">
        <v>3</v>
      </c>
      <c r="B1" s="12"/>
      <c r="C1" s="12" t="s">
        <v>15</v>
      </c>
      <c r="D1" s="13"/>
      <c r="E1" s="12"/>
      <c r="F1" s="12"/>
      <c r="G1" s="12"/>
      <c r="H1" s="12"/>
      <c r="I1" s="101" t="s">
        <v>8</v>
      </c>
      <c r="J1" s="102"/>
      <c r="K1" s="24"/>
      <c r="L1" s="7" t="s">
        <v>9</v>
      </c>
      <c r="Y1" s="24"/>
    </row>
    <row r="2" spans="1:26" x14ac:dyDescent="0.25">
      <c r="A2" s="14" t="s">
        <v>4</v>
      </c>
      <c r="B2" s="15"/>
      <c r="C2" s="15" t="s">
        <v>16</v>
      </c>
      <c r="D2" s="15"/>
      <c r="E2" s="15"/>
      <c r="F2" s="15"/>
      <c r="G2" s="15"/>
      <c r="H2" s="15"/>
      <c r="I2" s="15"/>
      <c r="J2" s="16"/>
      <c r="K2" s="24"/>
      <c r="L2" s="8" t="s">
        <v>18</v>
      </c>
      <c r="Y2" s="24"/>
    </row>
    <row r="3" spans="1:26" x14ac:dyDescent="0.25">
      <c r="A3" s="14" t="s">
        <v>5</v>
      </c>
      <c r="B3" s="15"/>
      <c r="C3" s="15" t="s">
        <v>17</v>
      </c>
      <c r="D3" s="15"/>
      <c r="E3" s="15"/>
      <c r="F3" s="15"/>
      <c r="G3" s="15"/>
      <c r="H3" s="15"/>
      <c r="I3" s="15"/>
      <c r="J3" s="16"/>
      <c r="K3" s="24"/>
      <c r="L3" s="8" t="s">
        <v>19</v>
      </c>
      <c r="M3" s="29">
        <f>D26</f>
        <v>2.02</v>
      </c>
      <c r="Y3" s="24"/>
    </row>
    <row r="4" spans="1:26" x14ac:dyDescent="0.25">
      <c r="A4" s="17"/>
      <c r="B4" s="18"/>
      <c r="C4" s="18"/>
      <c r="D4" s="18"/>
      <c r="E4" s="18"/>
      <c r="F4" s="18"/>
      <c r="G4" s="18"/>
      <c r="H4" s="18"/>
      <c r="I4" s="18"/>
      <c r="J4" s="19"/>
      <c r="K4" s="9"/>
      <c r="L4" s="8" t="s">
        <v>20</v>
      </c>
      <c r="M4" s="29">
        <f>E26</f>
        <v>0.17</v>
      </c>
      <c r="V4" s="10"/>
      <c r="W4" s="10"/>
      <c r="X4" s="10"/>
      <c r="Y4" s="9"/>
      <c r="Z4" s="10"/>
    </row>
    <row r="5" spans="1:26" ht="15" customHeight="1" x14ac:dyDescent="0.25">
      <c r="A5" s="20" t="s">
        <v>6</v>
      </c>
      <c r="B5" s="15"/>
      <c r="C5" s="15" t="s">
        <v>78</v>
      </c>
      <c r="D5" s="15"/>
      <c r="E5" s="15"/>
      <c r="F5" s="15"/>
      <c r="G5" s="15"/>
      <c r="H5" s="15"/>
      <c r="I5" s="15"/>
      <c r="J5" s="16"/>
      <c r="K5" s="9"/>
      <c r="V5" s="10"/>
      <c r="W5" s="10"/>
      <c r="X5" s="10"/>
      <c r="Y5" s="9"/>
      <c r="Z5" s="10"/>
    </row>
    <row r="6" spans="1:26" x14ac:dyDescent="0.25">
      <c r="A6" s="21"/>
      <c r="B6" s="15"/>
      <c r="C6" s="15" t="s">
        <v>79</v>
      </c>
      <c r="D6" s="15"/>
      <c r="E6" s="15"/>
      <c r="F6" s="15"/>
      <c r="G6" s="15"/>
      <c r="H6" s="15"/>
      <c r="I6" s="15"/>
      <c r="J6" s="16"/>
      <c r="K6" s="9"/>
      <c r="L6" s="8" t="s">
        <v>21</v>
      </c>
      <c r="V6" s="10"/>
      <c r="W6" s="10"/>
      <c r="X6" s="10"/>
      <c r="Y6" s="9"/>
      <c r="Z6" s="10"/>
    </row>
    <row r="7" spans="1:26" ht="15" customHeight="1" x14ac:dyDescent="0.25">
      <c r="A7" s="21"/>
      <c r="B7" s="15"/>
      <c r="C7" s="15" t="s">
        <v>80</v>
      </c>
      <c r="D7" s="15"/>
      <c r="E7" s="15"/>
      <c r="F7" s="15"/>
      <c r="G7" s="15"/>
      <c r="H7" s="15"/>
      <c r="I7" s="15"/>
      <c r="J7" s="16"/>
      <c r="K7" s="9"/>
      <c r="L7" s="45" t="s">
        <v>22</v>
      </c>
      <c r="M7" s="8" t="str">
        <f>D26&amp;" * "&amp;TEXT(D9,"$0,000")&amp;" / $100"</f>
        <v>2.02 * $5,000,000 / $100</v>
      </c>
      <c r="V7" s="10"/>
      <c r="W7" s="10"/>
      <c r="X7" s="10"/>
      <c r="Y7" s="9"/>
      <c r="Z7" s="10"/>
    </row>
    <row r="8" spans="1:26" ht="15" customHeight="1" x14ac:dyDescent="0.25">
      <c r="A8" s="20"/>
      <c r="B8" s="18"/>
      <c r="C8" s="15"/>
      <c r="D8" s="15"/>
      <c r="E8" s="15"/>
      <c r="F8" s="15"/>
      <c r="G8" s="15"/>
      <c r="H8" s="15"/>
      <c r="I8" s="15"/>
      <c r="J8" s="16"/>
      <c r="K8" s="9"/>
      <c r="L8" s="28" t="s">
        <v>24</v>
      </c>
      <c r="M8" s="42">
        <f>ROUND(D26*D9/100,0)</f>
        <v>101000</v>
      </c>
      <c r="N8" s="46" t="s">
        <v>25</v>
      </c>
      <c r="V8" s="10"/>
      <c r="W8" s="10"/>
      <c r="X8" s="10"/>
      <c r="Y8" s="9"/>
      <c r="Z8" s="10"/>
    </row>
    <row r="9" spans="1:26" x14ac:dyDescent="0.25">
      <c r="A9" s="20"/>
      <c r="B9" s="18"/>
      <c r="C9" s="31" t="s">
        <v>23</v>
      </c>
      <c r="D9" s="85">
        <v>5000000</v>
      </c>
      <c r="E9" s="15"/>
      <c r="F9" s="15"/>
      <c r="G9" s="15"/>
      <c r="H9" s="15"/>
      <c r="I9" s="15"/>
      <c r="J9" s="16"/>
      <c r="K9" s="9"/>
      <c r="V9" s="10"/>
      <c r="W9" s="10"/>
      <c r="X9" s="10"/>
      <c r="Y9" s="9"/>
      <c r="Z9" s="10"/>
    </row>
    <row r="10" spans="1:26" x14ac:dyDescent="0.25">
      <c r="A10" s="17"/>
      <c r="B10" s="18"/>
      <c r="C10" s="37" t="s">
        <v>26</v>
      </c>
      <c r="D10" s="43" t="s">
        <v>27</v>
      </c>
      <c r="E10" s="15"/>
      <c r="F10" s="15"/>
      <c r="G10" s="15"/>
      <c r="H10" s="15"/>
      <c r="I10" s="15"/>
      <c r="J10" s="16"/>
      <c r="K10" s="9"/>
      <c r="L10" s="8" t="s">
        <v>29</v>
      </c>
      <c r="V10" s="10"/>
      <c r="W10" s="10"/>
      <c r="X10" s="10"/>
      <c r="Y10" s="9"/>
      <c r="Z10" s="10"/>
    </row>
    <row r="11" spans="1:26" x14ac:dyDescent="0.25">
      <c r="A11" s="17"/>
      <c r="B11" s="18"/>
      <c r="C11" s="34" t="s">
        <v>28</v>
      </c>
      <c r="D11" s="39">
        <v>7705</v>
      </c>
      <c r="E11" s="15"/>
      <c r="F11" s="15"/>
      <c r="G11" s="15"/>
      <c r="H11" s="15"/>
      <c r="I11" s="15"/>
      <c r="J11" s="16"/>
      <c r="K11" s="9"/>
      <c r="M11" s="45" t="s">
        <v>30</v>
      </c>
      <c r="N11" s="8" t="s">
        <v>31</v>
      </c>
      <c r="V11" s="10"/>
      <c r="W11" s="10"/>
      <c r="X11" s="10"/>
      <c r="Y11" s="9"/>
      <c r="Z11" s="10"/>
    </row>
    <row r="12" spans="1:26" ht="18" x14ac:dyDescent="0.35">
      <c r="A12" s="17"/>
      <c r="B12" s="18"/>
      <c r="C12" s="15"/>
      <c r="D12" s="15"/>
      <c r="E12" s="15"/>
      <c r="F12" s="15"/>
      <c r="G12" s="15"/>
      <c r="H12" s="15"/>
      <c r="I12" s="15"/>
      <c r="J12" s="16"/>
      <c r="K12" s="9"/>
      <c r="M12" s="28" t="s">
        <v>11</v>
      </c>
      <c r="N12" s="47">
        <f>ROUND(M8*M4,0)</f>
        <v>17170</v>
      </c>
      <c r="O12" s="46" t="s">
        <v>32</v>
      </c>
      <c r="V12" s="10"/>
      <c r="W12" s="10"/>
      <c r="X12" s="10"/>
      <c r="Y12" s="9"/>
      <c r="Z12" s="10"/>
    </row>
    <row r="13" spans="1:26" x14ac:dyDescent="0.25">
      <c r="A13" s="17"/>
      <c r="B13" s="18"/>
      <c r="C13" s="15" t="s">
        <v>81</v>
      </c>
      <c r="D13" s="15"/>
      <c r="E13" s="15"/>
      <c r="F13" s="15"/>
      <c r="G13" s="15"/>
      <c r="H13" s="15"/>
      <c r="I13" s="15"/>
      <c r="J13" s="16"/>
      <c r="K13" s="9"/>
      <c r="M13" s="45" t="s">
        <v>33</v>
      </c>
      <c r="N13" s="8" t="s">
        <v>34</v>
      </c>
      <c r="V13" s="10"/>
      <c r="W13" s="10"/>
      <c r="X13" s="10"/>
      <c r="Y13" s="9"/>
      <c r="Z13" s="10"/>
    </row>
    <row r="14" spans="1:26" ht="18" x14ac:dyDescent="0.35">
      <c r="A14" s="17"/>
      <c r="B14" s="18"/>
      <c r="C14" s="15" t="s">
        <v>82</v>
      </c>
      <c r="D14" s="15"/>
      <c r="E14" s="15"/>
      <c r="F14" s="15"/>
      <c r="G14" s="15"/>
      <c r="H14" s="15"/>
      <c r="I14" s="15"/>
      <c r="J14" s="16"/>
      <c r="K14" s="9"/>
      <c r="M14" s="28" t="s">
        <v>11</v>
      </c>
      <c r="N14" s="47">
        <f>M8-N12</f>
        <v>83830</v>
      </c>
      <c r="O14" s="46" t="s">
        <v>37</v>
      </c>
      <c r="V14" s="10"/>
      <c r="W14" s="10"/>
      <c r="X14" s="10"/>
      <c r="Y14" s="9"/>
      <c r="Z14" s="10"/>
    </row>
    <row r="15" spans="1:26" x14ac:dyDescent="0.25">
      <c r="A15" s="21"/>
      <c r="B15" s="15"/>
      <c r="C15" s="15"/>
      <c r="D15" s="15"/>
      <c r="E15" s="15"/>
      <c r="F15" s="15"/>
      <c r="G15" s="15"/>
      <c r="H15" s="15"/>
      <c r="I15" s="15"/>
      <c r="J15" s="16"/>
      <c r="K15" s="9"/>
      <c r="V15" s="10"/>
      <c r="W15" s="10"/>
      <c r="X15" s="10"/>
      <c r="Y15" s="9"/>
      <c r="Z15" s="10"/>
    </row>
    <row r="16" spans="1:26" x14ac:dyDescent="0.25">
      <c r="A16" s="21"/>
      <c r="B16" s="15"/>
      <c r="C16" s="40" t="s">
        <v>35</v>
      </c>
      <c r="D16" s="25" t="s">
        <v>2</v>
      </c>
      <c r="E16" s="38" t="s">
        <v>36</v>
      </c>
      <c r="F16" s="15"/>
      <c r="G16" s="15"/>
      <c r="H16" s="15"/>
      <c r="I16" s="15"/>
      <c r="J16" s="16"/>
      <c r="K16" s="9"/>
      <c r="L16" s="8" t="s">
        <v>40</v>
      </c>
      <c r="V16" s="10"/>
      <c r="W16" s="10"/>
      <c r="X16" s="10"/>
      <c r="Y16" s="9"/>
      <c r="Z16" s="10"/>
    </row>
    <row r="17" spans="1:26" x14ac:dyDescent="0.25">
      <c r="A17" s="21"/>
      <c r="B17" s="15"/>
      <c r="C17" s="41">
        <v>1</v>
      </c>
      <c r="D17" s="43" t="s">
        <v>38</v>
      </c>
      <c r="E17" s="86">
        <v>29000</v>
      </c>
      <c r="F17" s="15"/>
      <c r="G17" s="15"/>
      <c r="H17" s="15"/>
      <c r="I17" s="15"/>
      <c r="J17" s="16"/>
      <c r="K17" s="9"/>
      <c r="L17" s="45" t="s">
        <v>41</v>
      </c>
      <c r="M17" s="29">
        <f>D30</f>
        <v>0.14000000000000001</v>
      </c>
      <c r="N17" s="46" t="s">
        <v>42</v>
      </c>
      <c r="V17" s="10"/>
      <c r="W17" s="10"/>
      <c r="X17" s="10"/>
      <c r="Y17" s="9"/>
      <c r="Z17" s="10"/>
    </row>
    <row r="18" spans="1:26" x14ac:dyDescent="0.25">
      <c r="A18" s="21"/>
      <c r="B18" s="15"/>
      <c r="C18" s="41">
        <v>2</v>
      </c>
      <c r="D18" s="43" t="s">
        <v>39</v>
      </c>
      <c r="E18" s="86">
        <v>30500</v>
      </c>
      <c r="F18" s="15"/>
      <c r="G18" s="15"/>
      <c r="H18" s="15"/>
      <c r="I18" s="15"/>
      <c r="J18" s="16"/>
      <c r="K18" s="9"/>
      <c r="L18" s="45" t="s">
        <v>43</v>
      </c>
      <c r="M18" s="48">
        <f>D34</f>
        <v>28000</v>
      </c>
      <c r="N18" s="46" t="s">
        <v>44</v>
      </c>
      <c r="V18" s="10"/>
      <c r="W18" s="10"/>
      <c r="X18" s="10"/>
      <c r="Y18" s="9"/>
      <c r="Z18" s="10"/>
    </row>
    <row r="19" spans="1:26" ht="15" customHeight="1" x14ac:dyDescent="0.25">
      <c r="A19" s="21"/>
      <c r="B19" s="15"/>
      <c r="C19" s="41">
        <v>3</v>
      </c>
      <c r="D19" s="43" t="s">
        <v>38</v>
      </c>
      <c r="E19" s="86">
        <v>90000</v>
      </c>
      <c r="F19" s="15"/>
      <c r="G19" s="15"/>
      <c r="H19" s="15"/>
      <c r="I19" s="15"/>
      <c r="J19" s="16"/>
      <c r="K19" s="9"/>
      <c r="V19" s="10"/>
      <c r="W19" s="10"/>
      <c r="X19" s="10"/>
      <c r="Y19" s="9"/>
      <c r="Z19" s="10"/>
    </row>
    <row r="20" spans="1:26" x14ac:dyDescent="0.25">
      <c r="A20" s="21"/>
      <c r="B20" s="15"/>
      <c r="C20" s="41">
        <v>4</v>
      </c>
      <c r="D20" s="43" t="s">
        <v>38</v>
      </c>
      <c r="E20" s="86">
        <v>1500</v>
      </c>
      <c r="F20" s="15"/>
      <c r="G20" s="15"/>
      <c r="H20" s="15"/>
      <c r="I20" s="15"/>
      <c r="J20" s="16"/>
      <c r="K20" s="9"/>
      <c r="L20" s="8" t="s">
        <v>45</v>
      </c>
      <c r="V20" s="10"/>
      <c r="W20" s="10"/>
      <c r="X20" s="10"/>
      <c r="Y20" s="9"/>
      <c r="Z20" s="10"/>
    </row>
    <row r="21" spans="1:26" x14ac:dyDescent="0.25">
      <c r="A21" s="21"/>
      <c r="B21" s="15"/>
      <c r="C21" s="35">
        <v>5</v>
      </c>
      <c r="D21" s="39" t="s">
        <v>39</v>
      </c>
      <c r="E21" s="87">
        <v>45000</v>
      </c>
      <c r="F21" s="15"/>
      <c r="G21" s="15"/>
      <c r="H21" s="15"/>
      <c r="I21" s="15"/>
      <c r="J21" s="16"/>
      <c r="K21" s="9"/>
      <c r="L21" s="8" t="s">
        <v>46</v>
      </c>
      <c r="S21" s="10"/>
      <c r="T21" s="10"/>
      <c r="U21" s="10"/>
      <c r="V21" s="10"/>
      <c r="W21" s="10"/>
      <c r="X21" s="10"/>
      <c r="Y21" s="9"/>
      <c r="Z21" s="10"/>
    </row>
    <row r="22" spans="1:26" x14ac:dyDescent="0.25">
      <c r="A22" s="21"/>
      <c r="B22" s="15"/>
      <c r="C22" s="15"/>
      <c r="D22" s="15"/>
      <c r="E22" s="15"/>
      <c r="F22" s="15"/>
      <c r="G22" s="15"/>
      <c r="H22" s="15"/>
      <c r="I22" s="15"/>
      <c r="J22" s="16"/>
      <c r="K22" s="9"/>
      <c r="L22" s="8" t="s">
        <v>48</v>
      </c>
      <c r="S22" s="10"/>
      <c r="T22" s="10"/>
      <c r="U22" s="10"/>
      <c r="V22" s="10"/>
      <c r="W22" s="10"/>
      <c r="X22" s="10"/>
      <c r="Y22" s="9"/>
      <c r="Z22" s="10"/>
    </row>
    <row r="23" spans="1:26" ht="15" customHeight="1" x14ac:dyDescent="0.25">
      <c r="A23" s="14" t="s">
        <v>7</v>
      </c>
      <c r="B23" s="15"/>
      <c r="C23" s="15" t="s">
        <v>47</v>
      </c>
      <c r="D23" s="15"/>
      <c r="E23" s="15"/>
      <c r="F23" s="15"/>
      <c r="G23" s="15"/>
      <c r="H23" s="15"/>
      <c r="I23" s="15"/>
      <c r="J23" s="16"/>
      <c r="K23" s="9"/>
      <c r="S23" s="10"/>
      <c r="T23" s="10"/>
      <c r="U23" s="10"/>
      <c r="V23" s="10"/>
      <c r="W23" s="10"/>
      <c r="X23" s="10"/>
      <c r="Y23" s="9"/>
      <c r="Z23" s="10"/>
    </row>
    <row r="24" spans="1:26" ht="15" customHeight="1" x14ac:dyDescent="0.25">
      <c r="A24" s="21"/>
      <c r="B24" s="15"/>
      <c r="C24" s="15"/>
      <c r="D24" s="15"/>
      <c r="E24" s="15"/>
      <c r="F24" s="15"/>
      <c r="G24" s="15"/>
      <c r="H24" s="15"/>
      <c r="I24" s="15"/>
      <c r="J24" s="16"/>
      <c r="K24" s="9"/>
      <c r="O24" s="49" t="s">
        <v>52</v>
      </c>
      <c r="P24" s="49" t="s">
        <v>53</v>
      </c>
      <c r="S24" s="10"/>
      <c r="T24" s="10"/>
      <c r="U24" s="10"/>
      <c r="V24" s="10"/>
      <c r="W24" s="10"/>
      <c r="X24" s="10"/>
      <c r="Y24" s="9"/>
      <c r="Z24" s="10"/>
    </row>
    <row r="25" spans="1:26" ht="15" customHeight="1" x14ac:dyDescent="0.25">
      <c r="A25" s="21"/>
      <c r="B25" s="15"/>
      <c r="C25" s="40" t="s">
        <v>49</v>
      </c>
      <c r="D25" s="25" t="s">
        <v>50</v>
      </c>
      <c r="E25" s="38" t="s">
        <v>51</v>
      </c>
      <c r="F25" s="15"/>
      <c r="G25" s="97" t="s">
        <v>83</v>
      </c>
      <c r="H25" s="30"/>
      <c r="I25" s="27"/>
      <c r="J25" s="16"/>
      <c r="K25" s="9"/>
      <c r="L25" s="50" t="s">
        <v>35</v>
      </c>
      <c r="M25" s="50" t="s">
        <v>2</v>
      </c>
      <c r="N25" s="51" t="s">
        <v>36</v>
      </c>
      <c r="O25" s="50" t="s">
        <v>54</v>
      </c>
      <c r="P25" s="52" t="s">
        <v>55</v>
      </c>
      <c r="Q25" s="7" t="s">
        <v>56</v>
      </c>
      <c r="V25" s="10"/>
      <c r="W25" s="10"/>
      <c r="X25" s="10"/>
      <c r="Y25" s="9"/>
      <c r="Z25" s="10"/>
    </row>
    <row r="26" spans="1:26" ht="15" customHeight="1" x14ac:dyDescent="0.25">
      <c r="A26" s="21"/>
      <c r="B26" s="15"/>
      <c r="C26" s="41">
        <v>7705</v>
      </c>
      <c r="D26" s="43">
        <v>2.02</v>
      </c>
      <c r="E26" s="44">
        <v>0.17</v>
      </c>
      <c r="F26" s="15"/>
      <c r="G26" s="98">
        <v>5250</v>
      </c>
      <c r="H26" s="30"/>
      <c r="I26" s="27"/>
      <c r="J26" s="16"/>
      <c r="K26" s="9"/>
      <c r="L26" s="53">
        <v>1</v>
      </c>
      <c r="M26" s="53" t="str">
        <f t="shared" ref="M26:N30" si="0">D17</f>
        <v>Indemnity</v>
      </c>
      <c r="N26" s="54">
        <f t="shared" si="0"/>
        <v>29000</v>
      </c>
      <c r="O26" s="55">
        <f>MIN($G$26,N26)*IF(M26="Medical",(1-70%),1)</f>
        <v>5250</v>
      </c>
      <c r="P26" s="56">
        <f>N26*IF(M26="Medical",(1-70%),1)-O26</f>
        <v>23750</v>
      </c>
      <c r="Q26" s="8" t="str">
        <f>"(1) = min("&amp;TEXT(G26,"$#,###")&amp;"; Loss). The result is reduced by 70% if Loss Type = Medical"</f>
        <v>(1) = min($5,250; Loss). The result is reduced by 70% if Loss Type = Medical</v>
      </c>
      <c r="V26" s="10"/>
      <c r="W26" s="10"/>
      <c r="X26" s="10"/>
      <c r="Y26" s="9"/>
      <c r="Z26" s="10"/>
    </row>
    <row r="27" spans="1:26" ht="15" customHeight="1" x14ac:dyDescent="0.25">
      <c r="A27" s="21"/>
      <c r="B27" s="15"/>
      <c r="C27" s="35">
        <v>7710</v>
      </c>
      <c r="D27" s="39">
        <v>1.41</v>
      </c>
      <c r="E27" s="36">
        <v>0.13</v>
      </c>
      <c r="F27" s="15"/>
      <c r="G27" s="15"/>
      <c r="H27" s="15"/>
      <c r="I27" s="15"/>
      <c r="J27" s="16"/>
      <c r="K27" s="9"/>
      <c r="L27" s="57">
        <v>2</v>
      </c>
      <c r="M27" s="57" t="str">
        <f t="shared" si="0"/>
        <v>Medical</v>
      </c>
      <c r="N27" s="9">
        <f t="shared" si="0"/>
        <v>30500</v>
      </c>
      <c r="O27" s="58">
        <f t="shared" ref="O27:O30" si="1">MIN($G$26,N27)*IF(M27="Medical",(1-70%),1)</f>
        <v>1575.0000000000002</v>
      </c>
      <c r="P27" s="59">
        <f t="shared" ref="P27:P30" si="2">N27*IF(M27="Medical",(1-70%),1)-O27</f>
        <v>7575.0000000000018</v>
      </c>
      <c r="Q27" s="8" t="s">
        <v>57</v>
      </c>
      <c r="V27" s="10"/>
      <c r="W27" s="10"/>
      <c r="X27" s="10"/>
      <c r="Y27" s="9"/>
      <c r="Z27" s="10"/>
    </row>
    <row r="28" spans="1:26" ht="15" customHeight="1" x14ac:dyDescent="0.25">
      <c r="A28" s="21"/>
      <c r="B28" s="15"/>
      <c r="C28" s="15"/>
      <c r="D28" s="15"/>
      <c r="E28" s="15"/>
      <c r="F28" s="15"/>
      <c r="G28" s="15"/>
      <c r="H28" s="15"/>
      <c r="I28" s="15"/>
      <c r="J28" s="16"/>
      <c r="K28" s="9"/>
      <c r="L28" s="57">
        <v>3</v>
      </c>
      <c r="M28" s="57" t="str">
        <f t="shared" si="0"/>
        <v>Indemnity</v>
      </c>
      <c r="N28" s="9">
        <f t="shared" si="0"/>
        <v>90000</v>
      </c>
      <c r="O28" s="58">
        <f t="shared" si="1"/>
        <v>5250</v>
      </c>
      <c r="P28" s="59">
        <f t="shared" si="2"/>
        <v>84750</v>
      </c>
      <c r="S28" s="10"/>
      <c r="T28" s="10"/>
      <c r="U28" s="10"/>
      <c r="V28" s="10"/>
      <c r="W28" s="10"/>
      <c r="X28" s="10"/>
      <c r="Y28" s="9"/>
      <c r="Z28" s="10"/>
    </row>
    <row r="29" spans="1:26" x14ac:dyDescent="0.25">
      <c r="A29" s="21"/>
      <c r="B29" s="15"/>
      <c r="C29" s="25" t="s">
        <v>58</v>
      </c>
      <c r="D29" s="30" t="s">
        <v>59</v>
      </c>
      <c r="E29" s="27"/>
      <c r="F29" s="15"/>
      <c r="G29" s="15"/>
      <c r="H29" s="15"/>
      <c r="I29" s="15"/>
      <c r="J29" s="16"/>
      <c r="K29" s="9"/>
      <c r="L29" s="57">
        <v>4</v>
      </c>
      <c r="M29" s="57" t="str">
        <f t="shared" si="0"/>
        <v>Indemnity</v>
      </c>
      <c r="N29" s="9">
        <f t="shared" si="0"/>
        <v>1500</v>
      </c>
      <c r="O29" s="58">
        <f t="shared" si="1"/>
        <v>1500</v>
      </c>
      <c r="P29" s="59">
        <f t="shared" si="2"/>
        <v>0</v>
      </c>
      <c r="S29" s="10"/>
      <c r="T29" s="10"/>
      <c r="U29" s="10"/>
      <c r="V29" s="10"/>
      <c r="W29" s="10"/>
      <c r="X29" s="10"/>
      <c r="Y29" s="9"/>
      <c r="Z29" s="10"/>
    </row>
    <row r="30" spans="1:26" x14ac:dyDescent="0.25">
      <c r="A30" s="21"/>
      <c r="B30" s="15"/>
      <c r="C30" s="43" t="s">
        <v>60</v>
      </c>
      <c r="D30" s="88">
        <v>0.14000000000000001</v>
      </c>
      <c r="E30" s="89"/>
      <c r="F30" s="15"/>
      <c r="G30" s="15"/>
      <c r="H30" s="15"/>
      <c r="I30" s="15"/>
      <c r="J30" s="16"/>
      <c r="K30" s="9"/>
      <c r="L30" s="60">
        <v>5</v>
      </c>
      <c r="M30" s="60" t="str">
        <f t="shared" si="0"/>
        <v>Medical</v>
      </c>
      <c r="N30" s="61">
        <f t="shared" si="0"/>
        <v>45000</v>
      </c>
      <c r="O30" s="62">
        <f t="shared" si="1"/>
        <v>1575.0000000000002</v>
      </c>
      <c r="P30" s="63">
        <f t="shared" si="2"/>
        <v>11925.000000000002</v>
      </c>
      <c r="S30" s="10"/>
      <c r="T30" s="10"/>
      <c r="U30" s="10"/>
      <c r="V30" s="10"/>
      <c r="W30" s="10"/>
      <c r="X30" s="10"/>
      <c r="Y30" s="9"/>
      <c r="Z30" s="10"/>
    </row>
    <row r="31" spans="1:26" ht="18" x14ac:dyDescent="0.35">
      <c r="A31" s="21"/>
      <c r="B31" s="15"/>
      <c r="C31" s="39" t="s">
        <v>61</v>
      </c>
      <c r="D31" s="90">
        <v>0.15</v>
      </c>
      <c r="E31" s="91"/>
      <c r="F31" s="15"/>
      <c r="G31" s="15"/>
      <c r="H31" s="15"/>
      <c r="I31" s="15"/>
      <c r="J31" s="16"/>
      <c r="K31" s="9"/>
      <c r="L31" s="50" t="s">
        <v>12</v>
      </c>
      <c r="M31" s="64"/>
      <c r="N31" s="65" t="s">
        <v>62</v>
      </c>
      <c r="O31" s="66">
        <f>SUM(O26:O30)</f>
        <v>15150</v>
      </c>
      <c r="P31" s="67">
        <f>SUM(P26:P30)</f>
        <v>128000</v>
      </c>
      <c r="Q31" s="46" t="s">
        <v>63</v>
      </c>
      <c r="S31" s="10"/>
      <c r="T31" s="10"/>
      <c r="U31" s="10"/>
      <c r="V31" s="10"/>
      <c r="W31" s="10"/>
      <c r="X31" s="10"/>
      <c r="Y31" s="9"/>
      <c r="Z31" s="10"/>
    </row>
    <row r="32" spans="1:26" x14ac:dyDescent="0.25">
      <c r="A32" s="21"/>
      <c r="B32" s="15"/>
      <c r="C32" s="15"/>
      <c r="D32" s="15"/>
      <c r="E32" s="15"/>
      <c r="F32" s="15"/>
      <c r="G32" s="15"/>
      <c r="H32" s="15"/>
      <c r="I32" s="15"/>
      <c r="J32" s="16"/>
      <c r="K32" s="9"/>
      <c r="S32" s="10"/>
      <c r="T32" s="10"/>
      <c r="U32" s="10"/>
      <c r="V32" s="10"/>
      <c r="W32" s="10"/>
      <c r="X32" s="10"/>
      <c r="Y32" s="9"/>
      <c r="Z32" s="10"/>
    </row>
    <row r="33" spans="1:26" x14ac:dyDescent="0.25">
      <c r="A33" s="21"/>
      <c r="B33" s="15"/>
      <c r="C33" s="25" t="s">
        <v>58</v>
      </c>
      <c r="D33" s="30" t="s">
        <v>64</v>
      </c>
      <c r="E33" s="27"/>
      <c r="F33" s="15"/>
      <c r="G33" s="15"/>
      <c r="H33" s="15"/>
      <c r="I33" s="15"/>
      <c r="J33" s="16"/>
      <c r="K33" s="9"/>
      <c r="L33" s="8" t="s">
        <v>66</v>
      </c>
      <c r="S33" s="10"/>
      <c r="T33" s="10"/>
      <c r="U33" s="10"/>
      <c r="V33" s="10"/>
      <c r="W33" s="10"/>
      <c r="X33" s="10"/>
      <c r="Y33" s="9"/>
      <c r="Z33" s="10"/>
    </row>
    <row r="34" spans="1:26" x14ac:dyDescent="0.25">
      <c r="A34" s="21"/>
      <c r="B34" s="15"/>
      <c r="C34" s="43" t="s">
        <v>65</v>
      </c>
      <c r="D34" s="92">
        <v>28000</v>
      </c>
      <c r="E34" s="89"/>
      <c r="F34" s="15"/>
      <c r="G34" s="15"/>
      <c r="H34" s="15"/>
      <c r="I34" s="15"/>
      <c r="J34" s="16"/>
      <c r="K34" s="9"/>
      <c r="L34" s="68"/>
      <c r="M34" s="69"/>
      <c r="N34" s="69"/>
      <c r="O34" s="69"/>
      <c r="P34" s="70"/>
      <c r="S34" s="10"/>
      <c r="T34" s="10"/>
      <c r="U34" s="10"/>
      <c r="V34" s="10"/>
      <c r="W34" s="10"/>
      <c r="X34" s="10"/>
      <c r="Y34" s="9"/>
      <c r="Z34" s="10"/>
    </row>
    <row r="35" spans="1:26" x14ac:dyDescent="0.25">
      <c r="A35" s="21"/>
      <c r="B35" s="15"/>
      <c r="C35" s="39" t="s">
        <v>67</v>
      </c>
      <c r="D35" s="93">
        <v>31500</v>
      </c>
      <c r="E35" s="91"/>
      <c r="F35" s="15"/>
      <c r="G35" s="15"/>
      <c r="H35" s="15"/>
      <c r="I35" s="15"/>
      <c r="J35" s="16"/>
      <c r="K35" s="9"/>
      <c r="L35" s="71"/>
      <c r="M35" s="72"/>
      <c r="N35" s="72"/>
      <c r="O35" s="72"/>
      <c r="P35" s="73"/>
      <c r="S35" s="10"/>
      <c r="T35" s="10"/>
      <c r="U35" s="10"/>
      <c r="V35" s="10"/>
      <c r="W35" s="10"/>
      <c r="X35" s="10"/>
      <c r="Y35" s="9"/>
      <c r="Z35" s="10"/>
    </row>
    <row r="36" spans="1:26" x14ac:dyDescent="0.25">
      <c r="A36" s="21"/>
      <c r="B36" s="15"/>
      <c r="C36" s="15"/>
      <c r="D36" s="15"/>
      <c r="E36" s="15"/>
      <c r="F36" s="15"/>
      <c r="G36" s="15"/>
      <c r="H36" s="15"/>
      <c r="I36" s="15"/>
      <c r="J36" s="16"/>
      <c r="K36" s="9"/>
      <c r="L36" s="74"/>
      <c r="M36" s="75"/>
      <c r="N36" s="75"/>
      <c r="O36" s="75"/>
      <c r="P36" s="76"/>
      <c r="S36" s="10"/>
      <c r="T36" s="10"/>
      <c r="U36" s="10"/>
      <c r="V36" s="10"/>
      <c r="W36" s="10"/>
      <c r="X36" s="10"/>
      <c r="Y36" s="9"/>
      <c r="Z36" s="10"/>
    </row>
    <row r="37" spans="1:26" x14ac:dyDescent="0.25">
      <c r="A37" s="21"/>
      <c r="B37" s="15"/>
      <c r="C37" s="32" t="s">
        <v>68</v>
      </c>
      <c r="D37" s="33"/>
      <c r="E37" s="94">
        <v>7</v>
      </c>
      <c r="F37" s="15"/>
      <c r="G37" s="15"/>
      <c r="H37" s="15"/>
      <c r="I37" s="15"/>
      <c r="J37" s="16"/>
      <c r="K37" s="9"/>
      <c r="S37" s="10"/>
      <c r="T37" s="10"/>
      <c r="U37" s="10"/>
      <c r="V37" s="10"/>
      <c r="W37" s="10"/>
      <c r="X37" s="10"/>
      <c r="Y37" s="9"/>
      <c r="Z37" s="10"/>
    </row>
    <row r="38" spans="1:26" x14ac:dyDescent="0.25">
      <c r="A38" s="21"/>
      <c r="B38" s="15"/>
      <c r="C38" s="95" t="s">
        <v>69</v>
      </c>
      <c r="D38" s="89"/>
      <c r="E38" s="86">
        <v>175500</v>
      </c>
      <c r="F38" s="15"/>
      <c r="G38" s="15"/>
      <c r="H38" s="15"/>
      <c r="I38" s="15"/>
      <c r="J38" s="16"/>
      <c r="K38" s="9"/>
      <c r="L38" s="8" t="s">
        <v>71</v>
      </c>
      <c r="M38" s="8" t="str">
        <f>"("&amp;TEXT(O31,"#,###")&amp;" + (1 - "&amp;M17&amp;")*"&amp;TEXT(N14,"#,###")&amp;" + "&amp;TEXT(M18,"#,###")&amp;" + "&amp;M17&amp;"*"&amp;TEXT(P31,"#,###")&amp;") / ("&amp;TEXT(N12,"#,###")&amp;" + (1 - "&amp;M17&amp;")*"&amp;TEXT(N14,"#,###")&amp;" + "&amp;TEXT(M18,"#,###")&amp;" + "&amp;M17&amp;"*"&amp;TEXT(N14,"#,###")&amp;")"</f>
        <v>(15,150 + (1 - 0.14)*83,830 + 28,000 + 0.14*128,000) / (17,170 + (1 - 0.14)*83,830 + 28,000 + 0.14*83,830)</v>
      </c>
      <c r="S38" s="10"/>
      <c r="T38" s="10"/>
      <c r="U38" s="10"/>
      <c r="V38" s="10"/>
      <c r="W38" s="10"/>
      <c r="X38" s="10"/>
      <c r="Y38" s="9"/>
      <c r="Z38" s="10"/>
    </row>
    <row r="39" spans="1:26" x14ac:dyDescent="0.25">
      <c r="A39" s="17"/>
      <c r="B39" s="18"/>
      <c r="C39" s="96" t="s">
        <v>70</v>
      </c>
      <c r="D39" s="91"/>
      <c r="E39" s="87">
        <v>351000</v>
      </c>
      <c r="F39" s="15"/>
      <c r="G39" s="15"/>
      <c r="H39" s="15"/>
      <c r="I39" s="15"/>
      <c r="J39" s="16"/>
      <c r="K39" s="9"/>
      <c r="L39" s="28" t="s">
        <v>72</v>
      </c>
      <c r="M39" s="29">
        <f>ROUND((O31+(1-M17)*N14+M18+M17*P31)/(N12+(1-M17)*N14+M18+M17*N14),2)</f>
        <v>1.03</v>
      </c>
      <c r="N39" s="46" t="s">
        <v>73</v>
      </c>
      <c r="S39" s="10"/>
      <c r="T39" s="10"/>
      <c r="U39" s="10"/>
      <c r="V39" s="10"/>
      <c r="W39" s="10"/>
      <c r="X39" s="10"/>
      <c r="Y39" s="9"/>
      <c r="Z39" s="10"/>
    </row>
    <row r="40" spans="1:26" ht="15.75" thickBot="1" x14ac:dyDescent="0.3">
      <c r="A40" s="26"/>
      <c r="B40" s="22"/>
      <c r="C40" s="22"/>
      <c r="D40" s="22"/>
      <c r="E40" s="22"/>
      <c r="F40" s="22"/>
      <c r="G40" s="22"/>
      <c r="H40" s="22"/>
      <c r="I40" s="22"/>
      <c r="J40" s="23"/>
      <c r="K40" s="9"/>
      <c r="O40" s="68"/>
      <c r="P40" s="69"/>
      <c r="Q40" s="69"/>
      <c r="R40" s="69"/>
      <c r="S40" s="77"/>
      <c r="T40" s="77"/>
      <c r="U40" s="78"/>
      <c r="V40" s="10"/>
      <c r="W40" s="10"/>
      <c r="X40" s="10"/>
      <c r="Y40" s="9"/>
      <c r="Z40" s="10"/>
    </row>
    <row r="41" spans="1:26" x14ac:dyDescent="0.25">
      <c r="K41" s="9"/>
      <c r="L41" s="8" t="s">
        <v>74</v>
      </c>
      <c r="O41" s="71"/>
      <c r="P41" s="72"/>
      <c r="Q41" s="72"/>
      <c r="R41" s="72"/>
      <c r="S41" s="79"/>
      <c r="T41" s="79"/>
      <c r="U41" s="80"/>
      <c r="V41" s="10"/>
      <c r="W41" s="10"/>
      <c r="X41" s="10"/>
      <c r="Y41" s="9"/>
      <c r="Z41" s="10"/>
    </row>
    <row r="42" spans="1:26" x14ac:dyDescent="0.25">
      <c r="K42" s="9"/>
      <c r="O42" s="74"/>
      <c r="P42" s="75"/>
      <c r="Q42" s="75"/>
      <c r="R42" s="75"/>
      <c r="S42" s="81"/>
      <c r="T42" s="81"/>
      <c r="U42" s="82"/>
      <c r="V42" s="10"/>
      <c r="W42" s="10"/>
      <c r="X42" s="10"/>
      <c r="Y42" s="9"/>
      <c r="Z42" s="10"/>
    </row>
    <row r="43" spans="1:26" x14ac:dyDescent="0.25">
      <c r="K43" s="9"/>
      <c r="L43" s="45" t="s">
        <v>75</v>
      </c>
      <c r="M43" s="8" t="str">
        <f>" 1.10 + 0.0004 * "&amp;TEXT(M8,"#,###")&amp; " / "&amp;E37&amp;")"</f>
        <v xml:space="preserve"> 1.10 + 0.0004 * 101,000 / 7)</v>
      </c>
      <c r="S43" s="10"/>
      <c r="T43" s="10"/>
      <c r="U43" s="10"/>
      <c r="V43" s="10"/>
      <c r="W43" s="10"/>
      <c r="X43" s="10"/>
      <c r="Y43" s="9"/>
      <c r="Z43" s="10"/>
    </row>
    <row r="44" spans="1:26" x14ac:dyDescent="0.25">
      <c r="K44" s="9"/>
      <c r="L44" s="28" t="s">
        <v>76</v>
      </c>
      <c r="M44" s="83">
        <f>ROUND(1.1+0.0004*(M8/E37),2)</f>
        <v>6.87</v>
      </c>
      <c r="W44" s="10"/>
      <c r="X44" s="10"/>
      <c r="Y44" s="9"/>
      <c r="Z44" s="10"/>
    </row>
    <row r="45" spans="1:26" x14ac:dyDescent="0.25">
      <c r="K45" s="9"/>
      <c r="W45" s="10"/>
      <c r="X45" s="10"/>
      <c r="Y45" s="9"/>
      <c r="Z45" s="10"/>
    </row>
    <row r="46" spans="1:26" x14ac:dyDescent="0.25">
      <c r="K46" s="9"/>
      <c r="L46" s="8" t="s">
        <v>71</v>
      </c>
      <c r="M46" s="8" t="str">
        <f>"min("&amp;M39&amp;","&amp;M44&amp;")"</f>
        <v>min(1.03,6.87)</v>
      </c>
      <c r="W46" s="10"/>
      <c r="X46" s="10"/>
      <c r="Y46" s="9"/>
      <c r="Z46" s="10"/>
    </row>
    <row r="47" spans="1:26" x14ac:dyDescent="0.25">
      <c r="K47" s="9"/>
      <c r="L47" s="28" t="s">
        <v>76</v>
      </c>
      <c r="M47" s="84">
        <f>MIN(M39,M44)</f>
        <v>1.03</v>
      </c>
      <c r="N47" s="46" t="s">
        <v>77</v>
      </c>
      <c r="W47" s="10"/>
      <c r="X47" s="10"/>
      <c r="Y47" s="9"/>
      <c r="Z47" s="10"/>
    </row>
    <row r="48" spans="1:26" x14ac:dyDescent="0.25">
      <c r="K48" s="9"/>
      <c r="S48" s="10"/>
      <c r="T48" s="10"/>
      <c r="U48" s="10"/>
      <c r="V48" s="10"/>
      <c r="W48" s="10"/>
      <c r="X48" s="10"/>
      <c r="Y48" s="9"/>
      <c r="Z48" s="10"/>
    </row>
    <row r="49" spans="11:26" x14ac:dyDescent="0.25">
      <c r="K49" s="9"/>
      <c r="Y49" s="9"/>
      <c r="Z49" s="10"/>
    </row>
    <row r="50" spans="11:26" x14ac:dyDescent="0.25">
      <c r="K50" s="9"/>
      <c r="Y50" s="9"/>
    </row>
    <row r="51" spans="11:26" x14ac:dyDescent="0.25">
      <c r="K51" s="9"/>
      <c r="Y51" s="9"/>
    </row>
    <row r="52" spans="11:26" x14ac:dyDescent="0.25">
      <c r="K52" s="9"/>
      <c r="Y52" s="9"/>
    </row>
    <row r="53" spans="11:26" x14ac:dyDescent="0.25">
      <c r="K53" s="9"/>
      <c r="Y53" s="9"/>
    </row>
    <row r="54" spans="11:26" x14ac:dyDescent="0.25">
      <c r="K54" s="9"/>
      <c r="Y54" s="9"/>
    </row>
    <row r="55" spans="11:26" x14ac:dyDescent="0.25">
      <c r="K55" s="9"/>
      <c r="Y55" s="9"/>
    </row>
    <row r="56" spans="11:26" x14ac:dyDescent="0.25">
      <c r="K56" s="9"/>
      <c r="Y56" s="9"/>
    </row>
    <row r="57" spans="11:26" x14ac:dyDescent="0.25">
      <c r="K57" s="9"/>
      <c r="Y57" s="9"/>
    </row>
  </sheetData>
  <sheetProtection algorithmName="SHA-512" hashValue="2b9/pecfcgan7atioRPJmlf/7hP/t7gzICSpC06baFE1RSxBjcUDU0yclLKlI6mb+2JKBELCkCwXiByUTSwhRg==" saltValue="9a8e5Z1/8t/JUr3E/t7/Ig==" spinCount="100000" sheet="1" objects="1" scenarios="1" formatCells="0" formatColumns="0" formatRows="0"/>
  <mergeCells count="1">
    <mergeCell ref="I1:J1"/>
  </mergeCells>
  <hyperlinks>
    <hyperlink ref="I1" location="TOC!A1" display="Return to TOC" xr:uid="{51F6C7A3-61C0-4F4A-A138-EBD57EC1A1B9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TOC</vt:lpstr>
      <vt:lpstr>W-NCCI-Experience1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2021-08-12T11:36:32Z</dcterms:modified>
</cp:coreProperties>
</file>